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jaegeringenieure.sharepoint.com/sites/steinort/Freigegebene Dokumente/03-Antrag-Vertrag-DBU/BKM-BMI/25-12-01-BMI-2023-Notsi-Dach-V/e-Kosten/f-LV/Ausschreib/Dachdecken/Zuarbeit/"/>
    </mc:Choice>
  </mc:AlternateContent>
  <xr:revisionPtr revIDLastSave="4218" documentId="13_ncr:1_{D60455D3-696B-4AFF-97DC-AAF45AC86FDA}" xr6:coauthVersionLast="47" xr6:coauthVersionMax="47" xr10:uidLastSave="{1EBB1D41-3EE7-4B89-BF83-2B3A5840232B}"/>
  <bookViews>
    <workbookView xWindow="28680" yWindow="-105" windowWidth="29040" windowHeight="15720" activeTab="4" xr2:uid="{256DA25B-136A-4953-A5F1-C5A3C02D018B}"/>
  </bookViews>
  <sheets>
    <sheet name="Titelblatt" sheetId="36" r:id="rId1"/>
    <sheet name="R1.02" sheetId="37" r:id="rId2"/>
    <sheet name="R1.03" sheetId="38" r:id="rId3"/>
    <sheet name="R1.08" sheetId="39" r:id="rId4"/>
    <sheet name="R1.09" sheetId="40" r:id="rId5"/>
  </sheets>
  <externalReferences>
    <externalReference r:id="rId6"/>
    <externalReference r:id="rId7"/>
    <externalReference r:id="rId8"/>
    <externalReference r:id="rId9"/>
  </externalReferences>
  <definedNames>
    <definedName name="_1_V">#REF!</definedName>
    <definedName name="A_23">#REF!</definedName>
    <definedName name="A_24">#REF!</definedName>
    <definedName name="AC" localSheetId="1">[1]Stundensätze!$D$16</definedName>
    <definedName name="AC" localSheetId="2">[1]Stundensätze!$D$16</definedName>
    <definedName name="AC" localSheetId="3">[1]Stundensätze!$D$16</definedName>
    <definedName name="AC" localSheetId="4">[1]Stundensätze!$D$16</definedName>
    <definedName name="AC" localSheetId="0">#REF!</definedName>
    <definedName name="AC">#REF!</definedName>
    <definedName name="AD">#REF!</definedName>
    <definedName name="AdolithM">#REF!</definedName>
    <definedName name="AK">#REF!</definedName>
    <definedName name="AM">#REF!</definedName>
    <definedName name="BA">#REF!</definedName>
    <definedName name="bast">#REF!</definedName>
    <definedName name="bastn" localSheetId="1">#REF!</definedName>
    <definedName name="bastn" localSheetId="2">#REF!</definedName>
    <definedName name="bastn" localSheetId="3">#REF!</definedName>
    <definedName name="bastn" localSheetId="4">#REF!</definedName>
    <definedName name="bastn" localSheetId="0">#REF!</definedName>
    <definedName name="bastn">#REF!</definedName>
    <definedName name="BB">#REF!</definedName>
    <definedName name="BD">#REF!</definedName>
    <definedName name="BI">#REF!</definedName>
    <definedName name="bln">#REF!</definedName>
    <definedName name="BSWfl">#REF!</definedName>
    <definedName name="BSWflm">#REF!</definedName>
    <definedName name="CBn">#REF!</definedName>
    <definedName name="Combar8">#REF!</definedName>
    <definedName name="_xlnm.Print_Area" localSheetId="1">'R1.02'!$A$1:$G$249</definedName>
    <definedName name="_xlnm.Print_Area" localSheetId="2">'R1.03'!$A$1:$G$209</definedName>
    <definedName name="_xlnm.Print_Area" localSheetId="3">'R1.08'!$A$1:$G$181</definedName>
    <definedName name="_xlnm.Print_Area" localSheetId="4">'R1.09'!$A$2:$G$250</definedName>
    <definedName name="_xlnm.Print_Titles" localSheetId="1">'R1.02'!$1:$3</definedName>
    <definedName name="_xlnm.Print_Titles" localSheetId="3">'R1.08'!$1:$3</definedName>
    <definedName name="DU">#REF!</definedName>
    <definedName name="FA" localSheetId="1">[1]Stundensätze!$D$24</definedName>
    <definedName name="FA" localSheetId="2">[1]Stundensätze!$D$24</definedName>
    <definedName name="FA" localSheetId="3">[1]Stundensätze!$D$24</definedName>
    <definedName name="FA" localSheetId="4">[1]Stundensätze!$D$24</definedName>
    <definedName name="FA" localSheetId="0">#REF!</definedName>
    <definedName name="FA">#REF!</definedName>
    <definedName name="FAalt">[2]Stundensätze!$D$22</definedName>
    <definedName name="FL" localSheetId="0">#REF!</definedName>
    <definedName name="FL">#REF!</definedName>
    <definedName name="GA" localSheetId="1">[1]Stundensätze!$D$3</definedName>
    <definedName name="GA" localSheetId="2">[1]Stundensätze!$D$3</definedName>
    <definedName name="GA" localSheetId="3">[1]Stundensätze!$D$3</definedName>
    <definedName name="GA" localSheetId="4">[1]Stundensätze!$D$3</definedName>
    <definedName name="GA" localSheetId="0">#REF!</definedName>
    <definedName name="GA">#REF!</definedName>
    <definedName name="Gewi">#REF!</definedName>
    <definedName name="Gewindestange_d_20mm__m">#REF!</definedName>
    <definedName name="Gsa">#REF!</definedName>
    <definedName name="Gsb">#REF!</definedName>
    <definedName name="IA" localSheetId="1">[1]Stundensätze!$D$2</definedName>
    <definedName name="IA" localSheetId="2">[1]Stundensätze!$D$2</definedName>
    <definedName name="IA" localSheetId="3">[1]Stundensätze!$D$2</definedName>
    <definedName name="IA" localSheetId="4">[1]Stundensätze!$D$2</definedName>
    <definedName name="IA" localSheetId="0">#REF!</definedName>
    <definedName name="IA">#REF!</definedName>
    <definedName name="K_f_P">[1]Stundensätze!$G$21</definedName>
    <definedName name="kh" localSheetId="1">#REF!</definedName>
    <definedName name="kh" localSheetId="2">#REF!</definedName>
    <definedName name="kh" localSheetId="3">#REF!</definedName>
    <definedName name="kh" localSheetId="4">#REF!</definedName>
    <definedName name="kh" localSheetId="0">#REF!</definedName>
    <definedName name="kh">#REF!</definedName>
    <definedName name="KHN" localSheetId="1">#REF!</definedName>
    <definedName name="KHN" localSheetId="2">#REF!</definedName>
    <definedName name="KHN" localSheetId="3">#REF!</definedName>
    <definedName name="KHN" localSheetId="4">#REF!</definedName>
    <definedName name="KHN">#REF!</definedName>
    <definedName name="KZn">#REF!</definedName>
    <definedName name="lh" localSheetId="1">#REF!</definedName>
    <definedName name="lh" localSheetId="2">#REF!</definedName>
    <definedName name="lh" localSheetId="3">#REF!</definedName>
    <definedName name="lh" localSheetId="4">#REF!</definedName>
    <definedName name="lh">#REF!</definedName>
    <definedName name="LHN" localSheetId="1">#REF!</definedName>
    <definedName name="LHN" localSheetId="2">#REF!</definedName>
    <definedName name="LHN" localSheetId="3">#REF!</definedName>
    <definedName name="LHN" localSheetId="4">#REF!</definedName>
    <definedName name="LHN" localSheetId="0">#REF!</definedName>
    <definedName name="LHN">#REF!</definedName>
    <definedName name="LK" localSheetId="0">#REF!</definedName>
    <definedName name="LK">#REF!</definedName>
    <definedName name="LKK" localSheetId="0">#REF!</definedName>
    <definedName name="LKK">#REF!</definedName>
    <definedName name="lmn">#REF!</definedName>
    <definedName name="lvlfn">#REF!</definedName>
    <definedName name="lvln">#REF!</definedName>
    <definedName name="MZ_15n">#REF!</definedName>
    <definedName name="MZ_28n">#REF!</definedName>
    <definedName name="opti">'[1]R1.09'!$E$130</definedName>
    <definedName name="OTKV">#REF!</definedName>
    <definedName name="p_1">#REF!</definedName>
    <definedName name="p_2">#REF!</definedName>
    <definedName name="p_3">#REF!</definedName>
    <definedName name="p_b">#REF!</definedName>
    <definedName name="Paszbolzen_d_20_mm_l_300">#REF!</definedName>
    <definedName name="pb">#REF!</definedName>
    <definedName name="PLN" localSheetId="1">[1]Stundensätze!$D$1</definedName>
    <definedName name="PLN" localSheetId="2">[1]Stundensätze!$D$1</definedName>
    <definedName name="PLN" localSheetId="3">[1]Stundensätze!$D$1</definedName>
    <definedName name="PLN" localSheetId="4">[1]Stundensätze!$D$1</definedName>
    <definedName name="PLN" localSheetId="0">#REF!</definedName>
    <definedName name="PLN">#REF!</definedName>
    <definedName name="PO" localSheetId="1">[1]Stundensätze!$D$26</definedName>
    <definedName name="PO" localSheetId="2">[1]Stundensätze!$D$26</definedName>
    <definedName name="PO" localSheetId="3">[1]Stundensätze!$D$26</definedName>
    <definedName name="PO" localSheetId="4">[1]Stundensätze!$D$26</definedName>
    <definedName name="PO" localSheetId="0">#REF!</definedName>
    <definedName name="PO">#REF!</definedName>
    <definedName name="POalt">[2]Stundensätze!$D$24</definedName>
    <definedName name="pst">#REF!</definedName>
    <definedName name="RD" localSheetId="1">[1]Stundensätze!$D$13</definedName>
    <definedName name="RD" localSheetId="2">[1]Stundensätze!$D$13</definedName>
    <definedName name="RD" localSheetId="3">[1]Stundensätze!$D$13</definedName>
    <definedName name="RD" localSheetId="4">[1]Stundensätze!$D$13</definedName>
    <definedName name="RD" localSheetId="0">#REF!</definedName>
    <definedName name="RD">#REF!</definedName>
    <definedName name="Red">#REF!</definedName>
    <definedName name="RM" localSheetId="1">[1]Stundensätze!$D$15</definedName>
    <definedName name="RM" localSheetId="2">[1]Stundensätze!$D$15</definedName>
    <definedName name="RM" localSheetId="3">[1]Stundensätze!$D$15</definedName>
    <definedName name="RM" localSheetId="4">[1]Stundensätze!$D$15</definedName>
    <definedName name="RM" localSheetId="0">#REF!</definedName>
    <definedName name="RM">#REF!</definedName>
    <definedName name="rsp">#REF!</definedName>
    <definedName name="RW" localSheetId="1">[1]Stundensätze!$D$14</definedName>
    <definedName name="RW" localSheetId="2">[1]Stundensätze!$D$14</definedName>
    <definedName name="RW" localSheetId="3">[1]Stundensätze!$D$14</definedName>
    <definedName name="RW" localSheetId="4">[1]Stundensätze!$D$14</definedName>
    <definedName name="RW" localSheetId="0">#REF!</definedName>
    <definedName name="RW">#REF!</definedName>
    <definedName name="sh">#REF!</definedName>
    <definedName name="Spax180">#REF!</definedName>
    <definedName name="Spax180n" localSheetId="0">#REF!</definedName>
    <definedName name="Spax180n">#REF!</definedName>
    <definedName name="Spax220">#REF!</definedName>
    <definedName name="Spax220n" localSheetId="0">#REF!</definedName>
    <definedName name="Spax220n">#REF!</definedName>
    <definedName name="T_2" localSheetId="1">[1]Stundensätze!$D$32</definedName>
    <definedName name="T_2" localSheetId="2">[1]Stundensätze!$D$32</definedName>
    <definedName name="T_2" localSheetId="3">[1]Stundensätze!$D$32</definedName>
    <definedName name="T_2" localSheetId="4">[1]Stundensätze!$D$32</definedName>
    <definedName name="T_2" localSheetId="0">#REF!</definedName>
    <definedName name="T_2">#REF!</definedName>
    <definedName name="T_3">#REF!</definedName>
    <definedName name="T_4" localSheetId="1">[1]Stundensätze!$D$34</definedName>
    <definedName name="T_4" localSheetId="2">[1]Stundensätze!$D$34</definedName>
    <definedName name="T_4" localSheetId="3">[1]Stundensätze!$D$34</definedName>
    <definedName name="T_4" localSheetId="4">[1]Stundensätze!$D$34</definedName>
    <definedName name="T_4" localSheetId="0">#REF!</definedName>
    <definedName name="T_4">#REF!</definedName>
    <definedName name="Teu" localSheetId="1">[1]Stundensätze!$M$11</definedName>
    <definedName name="Teu" localSheetId="2">[1]Stundensätze!$M$11</definedName>
    <definedName name="Teu" localSheetId="3">[1]Stundensätze!$M$11</definedName>
    <definedName name="Teu" localSheetId="4">[1]Stundensätze!$M$11</definedName>
    <definedName name="Teu" localSheetId="0">#REF!</definedName>
    <definedName name="Teu">#REF!</definedName>
    <definedName name="TF_10n">#REF!</definedName>
    <definedName name="TR">#REF!</definedName>
    <definedName name="Umr" localSheetId="1">[1]Stundensätze!$M$10</definedName>
    <definedName name="Umr" localSheetId="2">[1]Stundensätze!$M$10</definedName>
    <definedName name="Umr" localSheetId="3">[1]Stundensätze!$M$10</definedName>
    <definedName name="Umr" localSheetId="4">[1]Stundensätze!$M$10</definedName>
    <definedName name="Umr" localSheetId="0">[3]Teilleistungen!$M$2</definedName>
    <definedName name="Umr">#REF!</definedName>
    <definedName name="Ust">#REF!</definedName>
    <definedName name="VAT" localSheetId="0">#REF!</definedName>
    <definedName name="VAT">#REF!</definedName>
    <definedName name="Vergabesumme">#REF!</definedName>
    <definedName name="VO" localSheetId="1">[1]Stundensätze!$D$25</definedName>
    <definedName name="VO" localSheetId="2">[1]Stundensätze!$D$25</definedName>
    <definedName name="VO" localSheetId="3">[1]Stundensätze!$D$25</definedName>
    <definedName name="VO" localSheetId="4">[1]Stundensätze!$D$25</definedName>
    <definedName name="VO" localSheetId="0">#REF!</definedName>
    <definedName name="VO">#REF!</definedName>
    <definedName name="VOalt">[2]Stundensätze!$D$23</definedName>
    <definedName name="VW">#REF!</definedName>
    <definedName name="WG" localSheetId="0">#REF!</definedName>
    <definedName name="W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40" l="1"/>
  <c r="B33" i="38"/>
  <c r="B30" i="38"/>
  <c r="B24" i="38"/>
  <c r="B28" i="40"/>
  <c r="B21" i="38"/>
  <c r="B24" i="40"/>
  <c r="D37" i="40"/>
  <c r="B31" i="40"/>
  <c r="B14" i="40" s="1"/>
  <c r="F154" i="40"/>
  <c r="F164" i="38"/>
  <c r="C48" i="39"/>
  <c r="B179" i="37"/>
  <c r="B182" i="37" s="1"/>
  <c r="B13" i="38" l="1"/>
  <c r="F14" i="40"/>
  <c r="F31" i="40"/>
  <c r="C109" i="38" l="1"/>
  <c r="B108" i="38"/>
  <c r="B109" i="38" s="1"/>
  <c r="F109" i="38" s="1"/>
  <c r="F102" i="38"/>
  <c r="A1" i="39"/>
  <c r="A1" i="38"/>
  <c r="F111" i="38"/>
  <c r="F115" i="38"/>
  <c r="F117" i="38"/>
  <c r="C105" i="38"/>
  <c r="B105" i="38"/>
  <c r="F89" i="38"/>
  <c r="B86" i="38"/>
  <c r="F85" i="38"/>
  <c r="B78" i="38"/>
  <c r="C56" i="38"/>
  <c r="B55" i="38"/>
  <c r="B56" i="38" s="1"/>
  <c r="F54" i="38"/>
  <c r="B51" i="38"/>
  <c r="B33" i="37"/>
  <c r="B27" i="38"/>
  <c r="B34" i="40"/>
  <c r="B37" i="40" s="1"/>
  <c r="B15" i="38"/>
  <c r="D11" i="38"/>
  <c r="B7" i="38"/>
  <c r="B135" i="38"/>
  <c r="B141" i="38" s="1"/>
  <c r="B142" i="38" s="1"/>
  <c r="F142" i="38" s="1"/>
  <c r="B139" i="38"/>
  <c r="F138" i="38"/>
  <c r="B109" i="37"/>
  <c r="B105" i="37"/>
  <c r="B106" i="37" s="1"/>
  <c r="F108" i="37"/>
  <c r="B111" i="37" l="1"/>
  <c r="B112" i="37" s="1"/>
  <c r="F112" i="37" s="1"/>
  <c r="F119" i="38"/>
  <c r="F56" i="38"/>
  <c r="F141" i="38"/>
  <c r="F135" i="38"/>
  <c r="B136" i="38"/>
  <c r="F136" i="38" s="1"/>
  <c r="F106" i="37"/>
  <c r="F105" i="37"/>
  <c r="F111" i="37" l="1"/>
  <c r="F155" i="37"/>
  <c r="F162" i="37"/>
  <c r="F149" i="37"/>
  <c r="F143" i="37"/>
  <c r="F136" i="37"/>
  <c r="B127" i="37" l="1"/>
  <c r="B124" i="37"/>
  <c r="B121" i="37"/>
  <c r="F58" i="37"/>
  <c r="D51" i="37"/>
  <c r="B53" i="37"/>
  <c r="B76" i="40"/>
  <c r="F145" i="39"/>
  <c r="F173" i="38"/>
  <c r="D12" i="37"/>
  <c r="D14" i="37"/>
  <c r="C202" i="37"/>
  <c r="B202" i="37"/>
  <c r="F201" i="37"/>
  <c r="B201" i="40"/>
  <c r="F204" i="37"/>
  <c r="F222" i="37"/>
  <c r="F215" i="40"/>
  <c r="B213" i="40"/>
  <c r="F204" i="40"/>
  <c r="F207" i="40"/>
  <c r="F197" i="40"/>
  <c r="F199" i="40"/>
  <c r="B195" i="40"/>
  <c r="F76" i="40" l="1"/>
  <c r="F201" i="40"/>
  <c r="F195" i="37"/>
  <c r="F198" i="37"/>
  <c r="B130" i="37"/>
  <c r="F130" i="37" s="1"/>
  <c r="F210" i="37"/>
  <c r="F195" i="40"/>
  <c r="C164" i="40"/>
  <c r="B163" i="40"/>
  <c r="B169" i="40" s="1"/>
  <c r="B170" i="40" s="1"/>
  <c r="F170" i="40" s="1"/>
  <c r="B22" i="40"/>
  <c r="D6" i="40"/>
  <c r="B21" i="39"/>
  <c r="B24" i="39" s="1"/>
  <c r="A1" i="40"/>
  <c r="B167" i="40"/>
  <c r="F127" i="40"/>
  <c r="F105" i="40"/>
  <c r="D94" i="40"/>
  <c r="B118" i="40"/>
  <c r="B119" i="40" s="1"/>
  <c r="B115" i="40"/>
  <c r="F101" i="40"/>
  <c r="B97" i="40"/>
  <c r="B96" i="40"/>
  <c r="B91" i="40"/>
  <c r="B92" i="40" s="1"/>
  <c r="C84" i="40"/>
  <c r="B84" i="40"/>
  <c r="B79" i="40"/>
  <c r="B81" i="40" s="1"/>
  <c r="C62" i="39"/>
  <c r="C73" i="40"/>
  <c r="B73" i="40"/>
  <c r="F69" i="40"/>
  <c r="C70" i="40"/>
  <c r="B70" i="40"/>
  <c r="B56" i="40"/>
  <c r="B57" i="40" s="1"/>
  <c r="C63" i="40"/>
  <c r="B65" i="40"/>
  <c r="F54" i="40"/>
  <c r="D16" i="40"/>
  <c r="D64" i="39"/>
  <c r="F85" i="39"/>
  <c r="F101" i="39"/>
  <c r="B102" i="39"/>
  <c r="F102" i="39" s="1"/>
  <c r="B96" i="39"/>
  <c r="F95" i="39"/>
  <c r="B98" i="39"/>
  <c r="B99" i="39" s="1"/>
  <c r="C80" i="39"/>
  <c r="C83" i="39" s="1"/>
  <c r="C86" i="39"/>
  <c r="B86" i="39"/>
  <c r="B83" i="39"/>
  <c r="C73" i="39"/>
  <c r="B73" i="39"/>
  <c r="B68" i="39"/>
  <c r="B61" i="39"/>
  <c r="B62" i="39" s="1"/>
  <c r="C58" i="39"/>
  <c r="B58" i="39"/>
  <c r="B139" i="39"/>
  <c r="F101" i="38"/>
  <c r="F84" i="40" l="1"/>
  <c r="F82" i="38"/>
  <c r="F71" i="38"/>
  <c r="F78" i="38"/>
  <c r="F113" i="38"/>
  <c r="F86" i="38"/>
  <c r="F75" i="38"/>
  <c r="F90" i="38"/>
  <c r="F139" i="38"/>
  <c r="F105" i="38"/>
  <c r="F55" i="38"/>
  <c r="F109" i="37"/>
  <c r="F93" i="38"/>
  <c r="F56" i="37"/>
  <c r="F81" i="37"/>
  <c r="F75" i="37"/>
  <c r="F69" i="37"/>
  <c r="F63" i="37"/>
  <c r="F72" i="37"/>
  <c r="F60" i="37"/>
  <c r="F84" i="37"/>
  <c r="F68" i="39"/>
  <c r="F66" i="37"/>
  <c r="F78" i="37"/>
  <c r="F163" i="37"/>
  <c r="F137" i="37"/>
  <c r="F156" i="37"/>
  <c r="F150" i="37"/>
  <c r="F144" i="37"/>
  <c r="F59" i="38"/>
  <c r="F63" i="38"/>
  <c r="F51" i="38"/>
  <c r="F57" i="40"/>
  <c r="F46" i="37"/>
  <c r="F99" i="39"/>
  <c r="F202" i="37"/>
  <c r="F198" i="40"/>
  <c r="F24" i="39"/>
  <c r="F62" i="39"/>
  <c r="F58" i="39"/>
  <c r="F122" i="40"/>
  <c r="F87" i="40"/>
  <c r="F114" i="40"/>
  <c r="F73" i="39"/>
  <c r="F61" i="39"/>
  <c r="F74" i="40"/>
  <c r="F118" i="40"/>
  <c r="F130" i="40"/>
  <c r="F134" i="40"/>
  <c r="F91" i="40"/>
  <c r="F106" i="40"/>
  <c r="F63" i="40"/>
  <c r="F110" i="40"/>
  <c r="F167" i="40"/>
  <c r="F88" i="40"/>
  <c r="F126" i="40"/>
  <c r="F96" i="40"/>
  <c r="B164" i="40"/>
  <c r="F169" i="40"/>
  <c r="F163" i="40"/>
  <c r="F166" i="40"/>
  <c r="F107" i="40"/>
  <c r="F86" i="39"/>
  <c r="F80" i="39"/>
  <c r="F56" i="40"/>
  <c r="F96" i="39"/>
  <c r="F54" i="39"/>
  <c r="F71" i="39"/>
  <c r="F79" i="40"/>
  <c r="F83" i="39"/>
  <c r="F98" i="39"/>
  <c r="C82" i="39"/>
  <c r="F83" i="38" l="1"/>
  <c r="F52" i="38"/>
  <c r="F106" i="38"/>
  <c r="F79" i="38"/>
  <c r="F60" i="38"/>
  <c r="F87" i="38"/>
  <c r="F64" i="38"/>
  <c r="F94" i="38"/>
  <c r="F65" i="40"/>
  <c r="F70" i="40"/>
  <c r="F59" i="40"/>
  <c r="F164" i="40"/>
  <c r="F123" i="40"/>
  <c r="F111" i="40"/>
  <c r="F139" i="40"/>
  <c r="F131" i="40"/>
  <c r="F135" i="40"/>
  <c r="F97" i="40" l="1"/>
  <c r="F92" i="40"/>
  <c r="F115" i="40"/>
  <c r="F119" i="40"/>
  <c r="F53" i="39" l="1"/>
  <c r="F49" i="39"/>
  <c r="B51" i="39"/>
  <c r="B47" i="39"/>
  <c r="F45" i="39"/>
  <c r="D27" i="39"/>
  <c r="D30" i="39"/>
  <c r="D19" i="39"/>
  <c r="D15" i="39"/>
  <c r="D14" i="39"/>
  <c r="F61" i="40"/>
  <c r="D40" i="40"/>
  <c r="F40" i="40"/>
  <c r="F43" i="40"/>
  <c r="F242" i="40"/>
  <c r="C242" i="40"/>
  <c r="F240" i="40"/>
  <c r="C240" i="40"/>
  <c r="F237" i="40"/>
  <c r="F230" i="40"/>
  <c r="G232" i="40" s="1"/>
  <c r="F222" i="40"/>
  <c r="G225" i="40" s="1"/>
  <c r="B209" i="40"/>
  <c r="B211" i="40" s="1"/>
  <c r="F211" i="40" s="1"/>
  <c r="B180" i="40"/>
  <c r="B177" i="40" s="1"/>
  <c r="F178" i="40" s="1"/>
  <c r="F161" i="40"/>
  <c r="F147" i="40"/>
  <c r="F143" i="40"/>
  <c r="F141" i="40"/>
  <c r="D141" i="40"/>
  <c r="B137" i="40"/>
  <c r="B138" i="40" s="1"/>
  <c r="F138" i="40" s="1"/>
  <c r="F133" i="40"/>
  <c r="F129" i="40"/>
  <c r="F125" i="40"/>
  <c r="B121" i="40"/>
  <c r="F117" i="40"/>
  <c r="F113" i="40"/>
  <c r="F109" i="40"/>
  <c r="F103" i="40"/>
  <c r="B99" i="40"/>
  <c r="B100" i="40" s="1"/>
  <c r="F100" i="40" s="1"/>
  <c r="F94" i="40"/>
  <c r="F90" i="40"/>
  <c r="F86" i="40"/>
  <c r="F83" i="40"/>
  <c r="F81" i="40"/>
  <c r="F78" i="40"/>
  <c r="F72" i="40"/>
  <c r="F67" i="40"/>
  <c r="F52" i="40"/>
  <c r="F50" i="40"/>
  <c r="F34" i="40"/>
  <c r="D22" i="40"/>
  <c r="D17" i="40"/>
  <c r="D12" i="40"/>
  <c r="B8" i="40"/>
  <c r="B10" i="40" s="1"/>
  <c r="B12" i="40" s="1"/>
  <c r="B16" i="40" s="1"/>
  <c r="F172" i="39"/>
  <c r="C172" i="39"/>
  <c r="F170" i="39"/>
  <c r="C170" i="39"/>
  <c r="F167" i="39"/>
  <c r="F161" i="39"/>
  <c r="G162" i="39" s="1"/>
  <c r="F154" i="39"/>
  <c r="B147" i="39"/>
  <c r="F139" i="39"/>
  <c r="B141" i="39"/>
  <c r="B143" i="39" s="1"/>
  <c r="F143" i="39" s="1"/>
  <c r="B123" i="39"/>
  <c r="B126" i="39" s="1"/>
  <c r="F116" i="39"/>
  <c r="F109" i="39"/>
  <c r="F91" i="39"/>
  <c r="F89" i="39"/>
  <c r="F87" i="39"/>
  <c r="F82" i="39"/>
  <c r="F79" i="39"/>
  <c r="F77" i="39"/>
  <c r="F75" i="39"/>
  <c r="F72" i="39"/>
  <c r="F70" i="39"/>
  <c r="F66" i="39"/>
  <c r="D66" i="39"/>
  <c r="F60" i="39"/>
  <c r="F57" i="39"/>
  <c r="F55" i="39"/>
  <c r="B43" i="39"/>
  <c r="F41" i="39"/>
  <c r="F34" i="39"/>
  <c r="F30" i="39"/>
  <c r="F28" i="40"/>
  <c r="B27" i="39"/>
  <c r="B19" i="39"/>
  <c r="D12" i="39"/>
  <c r="B8" i="39"/>
  <c r="B10" i="39" s="1"/>
  <c r="B12" i="39" s="1"/>
  <c r="F201" i="38"/>
  <c r="C201" i="38"/>
  <c r="F199" i="38"/>
  <c r="C199" i="38"/>
  <c r="F196" i="38"/>
  <c r="F189" i="38"/>
  <c r="F181" i="38"/>
  <c r="G185" i="38" s="1"/>
  <c r="B171" i="38"/>
  <c r="B166" i="38"/>
  <c r="B168" i="38" s="1"/>
  <c r="F168" i="38" s="1"/>
  <c r="B148" i="38"/>
  <c r="B151" i="38" s="1"/>
  <c r="F133" i="38"/>
  <c r="F126" i="38"/>
  <c r="F104" i="38"/>
  <c r="F100" i="38"/>
  <c r="F98" i="38"/>
  <c r="F96" i="38"/>
  <c r="F92" i="38"/>
  <c r="F81" i="38"/>
  <c r="F77" i="38"/>
  <c r="F73" i="38"/>
  <c r="F70" i="38"/>
  <c r="B68" i="38"/>
  <c r="F66" i="38"/>
  <c r="D66" i="38"/>
  <c r="F62" i="38"/>
  <c r="F58" i="38"/>
  <c r="F50" i="38"/>
  <c r="F48" i="38"/>
  <c r="B36" i="38"/>
  <c r="B40" i="38" s="1"/>
  <c r="F33" i="38"/>
  <c r="F27" i="38"/>
  <c r="B19" i="38"/>
  <c r="B9" i="38"/>
  <c r="F241" i="37"/>
  <c r="C241" i="37"/>
  <c r="F239" i="37"/>
  <c r="C239" i="37"/>
  <c r="F236" i="37"/>
  <c r="F229" i="37"/>
  <c r="G225" i="37"/>
  <c r="B212" i="37"/>
  <c r="B206" i="37"/>
  <c r="B208" i="37" s="1"/>
  <c r="F171" i="37"/>
  <c r="F169" i="37"/>
  <c r="F116" i="37"/>
  <c r="F101" i="37"/>
  <c r="F99" i="37"/>
  <c r="F91" i="37"/>
  <c r="B83" i="37"/>
  <c r="F80" i="37"/>
  <c r="F77" i="37"/>
  <c r="F74" i="37"/>
  <c r="F71" i="37"/>
  <c r="F68" i="37"/>
  <c r="F65" i="37"/>
  <c r="F62" i="37"/>
  <c r="F55" i="37"/>
  <c r="F51" i="37"/>
  <c r="F48" i="37"/>
  <c r="F45" i="37"/>
  <c r="F43" i="37"/>
  <c r="F41" i="37"/>
  <c r="F30" i="37"/>
  <c r="F24" i="37"/>
  <c r="D19" i="37"/>
  <c r="B19" i="37"/>
  <c r="D15" i="37"/>
  <c r="F33" i="37"/>
  <c r="B10" i="37"/>
  <c r="A1" i="37"/>
  <c r="B48" i="39" l="1"/>
  <c r="F48" i="39" s="1"/>
  <c r="F47" i="39"/>
  <c r="F15" i="38"/>
  <c r="F9" i="38"/>
  <c r="F171" i="38"/>
  <c r="F148" i="38"/>
  <c r="B38" i="38"/>
  <c r="F68" i="38"/>
  <c r="F149" i="38"/>
  <c r="F7" i="38"/>
  <c r="F19" i="38"/>
  <c r="F166" i="38"/>
  <c r="F24" i="38"/>
  <c r="B11" i="38"/>
  <c r="F11" i="38" s="1"/>
  <c r="F30" i="38"/>
  <c r="F36" i="38"/>
  <c r="F21" i="38"/>
  <c r="F10" i="37"/>
  <c r="F19" i="37"/>
  <c r="F53" i="37"/>
  <c r="F212" i="37"/>
  <c r="B214" i="37"/>
  <c r="B12" i="37"/>
  <c r="B14" i="37" s="1"/>
  <c r="F180" i="37"/>
  <c r="F208" i="37"/>
  <c r="F206" i="37"/>
  <c r="F179" i="37"/>
  <c r="B44" i="39"/>
  <c r="F44" i="39" s="1"/>
  <c r="F43" i="39"/>
  <c r="F51" i="39"/>
  <c r="F64" i="39"/>
  <c r="F123" i="39"/>
  <c r="F8" i="39"/>
  <c r="F141" i="39"/>
  <c r="G157" i="39"/>
  <c r="F147" i="39"/>
  <c r="F19" i="39"/>
  <c r="F124" i="39"/>
  <c r="F21" i="39"/>
  <c r="F93" i="39"/>
  <c r="F108" i="38"/>
  <c r="F137" i="40"/>
  <c r="F22" i="40"/>
  <c r="F121" i="40"/>
  <c r="G244" i="40"/>
  <c r="F99" i="40"/>
  <c r="F209" i="40"/>
  <c r="F213" i="40"/>
  <c r="F126" i="39"/>
  <c r="F173" i="37"/>
  <c r="F27" i="39"/>
  <c r="F16" i="40"/>
  <c r="F24" i="40"/>
  <c r="F37" i="40"/>
  <c r="F10" i="40"/>
  <c r="F12" i="40"/>
  <c r="F177" i="40"/>
  <c r="F145" i="40"/>
  <c r="F151" i="38"/>
  <c r="F180" i="40"/>
  <c r="F8" i="40"/>
  <c r="B14" i="39"/>
  <c r="F14" i="39" s="1"/>
  <c r="F12" i="39"/>
  <c r="F10" i="39"/>
  <c r="G174" i="39"/>
  <c r="F40" i="38"/>
  <c r="G203" i="38"/>
  <c r="G191" i="38"/>
  <c r="F103" i="37"/>
  <c r="F182" i="37"/>
  <c r="G231" i="37"/>
  <c r="G243" i="37"/>
  <c r="F83" i="37"/>
  <c r="F8" i="37"/>
  <c r="G189" i="40" l="1"/>
  <c r="G217" i="40"/>
  <c r="G45" i="40"/>
  <c r="G172" i="40"/>
  <c r="G135" i="39"/>
  <c r="G118" i="39"/>
  <c r="G160" i="38"/>
  <c r="F39" i="38"/>
  <c r="G176" i="38"/>
  <c r="G175" i="37"/>
  <c r="G192" i="37"/>
  <c r="F38" i="38"/>
  <c r="F12" i="37"/>
  <c r="B21" i="37"/>
  <c r="B27" i="37" s="1"/>
  <c r="F14" i="37"/>
  <c r="F215" i="37"/>
  <c r="G217" i="37"/>
  <c r="G36" i="39"/>
  <c r="G149" i="39"/>
  <c r="G144" i="38" l="1"/>
  <c r="G43" i="38"/>
  <c r="F21" i="37"/>
  <c r="G176" i="39"/>
  <c r="G177" i="39" s="1"/>
  <c r="G179" i="39" s="1"/>
  <c r="G246" i="40"/>
  <c r="G247" i="40" s="1"/>
  <c r="G249" i="40" s="1"/>
  <c r="F27" i="37"/>
  <c r="G205" i="38" l="1"/>
  <c r="G206" i="38" s="1"/>
  <c r="G208" i="38" s="1"/>
  <c r="G36" i="37"/>
  <c r="G245" i="37" l="1"/>
  <c r="G246" i="37" s="1"/>
  <c r="G248"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Obmann SpA</author>
  </authors>
  <commentList>
    <comment ref="D55" authorId="0" shapeId="0" xr:uid="{286EDD25-891A-4F7D-8C27-2C6EA260D242}">
      <text>
        <r>
          <rPr>
            <b/>
            <sz val="9"/>
            <color indexed="81"/>
            <rFont val="Segoe UI"/>
            <family val="2"/>
          </rPr>
          <t>Obmann SpA:</t>
        </r>
        <r>
          <rPr>
            <sz val="9"/>
            <color indexed="81"/>
            <rFont val="Segoe UI"/>
            <family val="2"/>
          </rPr>
          <t xml:space="preserve">
voll durch MBT
</t>
        </r>
      </text>
    </comment>
  </commentList>
</comments>
</file>

<file path=xl/sharedStrings.xml><?xml version="1.0" encoding="utf-8"?>
<sst xmlns="http://schemas.openxmlformats.org/spreadsheetml/2006/main" count="1190" uniqueCount="548">
  <si>
    <t xml:space="preserve">Gerüstarbeiten </t>
  </si>
  <si>
    <t>Pos.</t>
  </si>
  <si>
    <t>Einheit</t>
  </si>
  <si>
    <t>Leistung</t>
  </si>
  <si>
    <t xml:space="preserve">Stck. </t>
  </si>
  <si>
    <t>m²</t>
  </si>
  <si>
    <t>Gesamt</t>
  </si>
  <si>
    <t>m</t>
  </si>
  <si>
    <t>Std.</t>
  </si>
  <si>
    <t xml:space="preserve">Deckenscheibe herstellen </t>
  </si>
  <si>
    <t>m³</t>
  </si>
  <si>
    <t>Stck.</t>
  </si>
  <si>
    <t>psch.</t>
  </si>
  <si>
    <t>EP netto</t>
  </si>
  <si>
    <t>Zimmererarbeiten</t>
  </si>
  <si>
    <t>netto</t>
  </si>
  <si>
    <t>Ust</t>
  </si>
  <si>
    <t>brutto</t>
  </si>
  <si>
    <t>Kran- und Hebetechnik</t>
  </si>
  <si>
    <t>Maurerarbeiten</t>
  </si>
  <si>
    <t xml:space="preserve">Sparrenfüße lang Walmfläche </t>
  </si>
  <si>
    <t>psch</t>
  </si>
  <si>
    <t>01.</t>
  </si>
  <si>
    <t>01.10</t>
  </si>
  <si>
    <t>01.20</t>
  </si>
  <si>
    <t>03</t>
  </si>
  <si>
    <t>04.10</t>
  </si>
  <si>
    <t>04.20</t>
  </si>
  <si>
    <t>05</t>
  </si>
  <si>
    <t>05.10</t>
  </si>
  <si>
    <t>Stk.</t>
  </si>
  <si>
    <t>Projekt:</t>
  </si>
  <si>
    <t>Leistungsverzeichnis</t>
  </si>
  <si>
    <t>Planung:</t>
  </si>
  <si>
    <t>Bieter:</t>
  </si>
  <si>
    <t>Datum des Gebotes:</t>
  </si>
  <si>
    <t>Unterschrift/Stempel:</t>
  </si>
  <si>
    <t>Ausführungszeitraum:</t>
  </si>
  <si>
    <t>Menge</t>
  </si>
  <si>
    <t>Leistungs- summe netto</t>
  </si>
  <si>
    <t>Summe Leistungs- komplex netto</t>
  </si>
  <si>
    <t xml:space="preserve">Mauerschwelle ausbauen </t>
  </si>
  <si>
    <t xml:space="preserve">Material entsorgen </t>
  </si>
  <si>
    <t xml:space="preserve">Auflagerbereich Deckenbalken in Porenbeton ausmauern 24 cm mit Material PP2-0,35 auf der Parkseite </t>
  </si>
  <si>
    <t>Zwischenraum mit Mineralwolle  WLG  035 ausfüllen, Anschlüsse herstellen</t>
  </si>
  <si>
    <t>Balkenkopf im Ringanker verankern</t>
  </si>
  <si>
    <t>Preis für Leistung netto</t>
  </si>
  <si>
    <t>Überzüge ausbauen und zur Wiederverwendung seitlich lagern</t>
  </si>
  <si>
    <t>Stahlblech und Passbolzen</t>
  </si>
  <si>
    <t>Profilierung Schiffskehle anarbeiten</t>
  </si>
  <si>
    <t>Aufschieblinge herstellen und einbauen</t>
  </si>
  <si>
    <t>Streben/Steller des Längsverbandes auswechseln, Verband richten</t>
  </si>
  <si>
    <t>Rähm mit stehenden Blättern auswechseln</t>
  </si>
  <si>
    <t>an alten Befallsstellen Braunfäule und echter Hausschwamm 2 x mit Holzschutzmittel streichen</t>
  </si>
  <si>
    <t>Produkt:</t>
  </si>
  <si>
    <t>Adolit Holzbau B o.vglb.</t>
  </si>
  <si>
    <t>Verbrauch:</t>
  </si>
  <si>
    <t>kg/m² Adolit Holzbau B</t>
  </si>
  <si>
    <t>Behandlung von Schnittstellen der Althölzer und der Neuhölzer komplett mit Holzschutzmittel vorzugsweise auf Borbasis zweimal im Streichverfahren zum vorbeugenden chemischen Holzschutz gemäß DIN 68800-3 vor holzzerstörenden Insekten und Pilze (Fäulnis).</t>
  </si>
  <si>
    <t>Kleineisen, Bolzen, Passbolzen etc. psch.</t>
  </si>
  <si>
    <t xml:space="preserve">Stuhlrahmen richten </t>
  </si>
  <si>
    <t xml:space="preserve">Std. </t>
  </si>
  <si>
    <t>Kleinarbeiten</t>
  </si>
  <si>
    <t xml:space="preserve">Hilfsarbeiten Abstützung/Umstützen, anheben etc.  </t>
  </si>
  <si>
    <t>Anpassarbeiten</t>
  </si>
  <si>
    <t>Kleinmaterial</t>
  </si>
  <si>
    <t>Zuschneiden, verlegen und verschrauben Arbeit</t>
  </si>
  <si>
    <t>Abstandhalter einnivellieren und einbauen</t>
  </si>
  <si>
    <t>Lattung</t>
  </si>
  <si>
    <t>Dampfbremse</t>
  </si>
  <si>
    <t>Steico-Träger verlegen und befestigen</t>
  </si>
  <si>
    <t>Mineralwolle verlegen</t>
  </si>
  <si>
    <r>
      <t>m</t>
    </r>
    <r>
      <rPr>
        <vertAlign val="superscript"/>
        <sz val="10"/>
        <rFont val="Times New Roman"/>
        <family val="1"/>
      </rPr>
      <t>3</t>
    </r>
  </si>
  <si>
    <t>Raumgerüst für ganzen Raum auf- und abbauen</t>
  </si>
  <si>
    <t>m³Wo Vorhaltung</t>
  </si>
  <si>
    <t xml:space="preserve">Fassadengerüst aufstellen  (Vorhaltung entfällt) und abbauen mit Konsolen </t>
  </si>
  <si>
    <t>m²Wo Vorhaltung und An- und  Abtransport Geringmenge</t>
  </si>
  <si>
    <t>Wo</t>
  </si>
  <si>
    <t>Regensicherung</t>
  </si>
  <si>
    <t>Auf- und Abdecken zur Sicherung gegen Regen</t>
  </si>
  <si>
    <t>Restaurator</t>
  </si>
  <si>
    <t>Abnahme von Farbbefunden zwi. den Deckenbalken</t>
  </si>
  <si>
    <t>ca. 0,3*0,7 m²</t>
  </si>
  <si>
    <t xml:space="preserve"> Vorbereitung </t>
  </si>
  <si>
    <t>einlagern und sichern</t>
  </si>
  <si>
    <t xml:space="preserve">alte Schornsteinzüge 0,25x0,25 öffnen, entrußen und reinigen </t>
  </si>
  <si>
    <t xml:space="preserve">Mauerwerk aus Vollziegeln Mz20 MG IIa kraftschlüssig in den Schornstein einmauern. </t>
  </si>
  <si>
    <t>Riegel ca. 3,5 m des Längsverbandes mit Überblattung und Versatz erneuern</t>
  </si>
  <si>
    <t>Behandlung von Schnittstellen der Althölzer und der Neuhölzer komlett mit Holzschutzmittel vorzugsweise auf Borbasis zweimal im Streichverfahren zum vorbeugenden chemischen Holzschutz gemäß DIN 68800-3 vor holzzerstörenden Insekten und Pilze (Fäulnis).</t>
  </si>
  <si>
    <t>Preis für die Leistung netto</t>
  </si>
  <si>
    <t>Randbalken Rest ausbauen und entsorgen</t>
  </si>
  <si>
    <t>Gratsparren Füße erneuern (Binder und Sparren)</t>
  </si>
  <si>
    <t>Stck</t>
  </si>
  <si>
    <t>Liegenden Stuhlrahmen richten</t>
  </si>
  <si>
    <t>Fassadengerüst aufstellen  (Vorhaltung entfällt) und abbauen</t>
  </si>
  <si>
    <t>Zapfen/Stufe und Abschrägung am Balkenkopf für Befestigung Simsbalken herstellen als Zulage</t>
  </si>
  <si>
    <t>Zugfeste Verbindung des Balkens über Auflager Innenwand herstellen mittels Stahlblech und Paßbolzen (Jeder 2. Balken geht durch)</t>
  </si>
  <si>
    <t>Dicke der Mauer im Mittel 1,00 m</t>
  </si>
  <si>
    <t>inklusive Material</t>
  </si>
  <si>
    <t>Kleinarbeiten/Regiestunden</t>
  </si>
  <si>
    <t>Querschnitt nach Bestand ca. 30 x 30 cm² 
im Mittel 3,00 m lang, Stahlblech 1 cm dick, 20 cm breit und 2 m lang, 2 x 5 Passbolzen</t>
  </si>
  <si>
    <t>01</t>
  </si>
  <si>
    <t>Mauerschwelle ausbauen 24*16 cm²</t>
  </si>
  <si>
    <t>01.12</t>
  </si>
  <si>
    <t>01.13</t>
  </si>
  <si>
    <t>Abmessungen i.M.  0,77 x 0,35 m²</t>
  </si>
  <si>
    <t>Carbongewebe Sitgrid 0,25 von Wilhelm Kneitz o.vglb.</t>
  </si>
  <si>
    <t>01.14</t>
  </si>
  <si>
    <t>01.30</t>
  </si>
  <si>
    <t>h=0,3+035=0,65 m</t>
  </si>
  <si>
    <t>Auflagerbereich der kurzen Balken senkrecht zum Randbalken Richtung NordWest ausmauern mit 24 cm Porenbeton PP2-0,35</t>
  </si>
  <si>
    <t>(kurze Balken senkrecht zum Deckenbalken)</t>
  </si>
  <si>
    <t>01.40</t>
  </si>
  <si>
    <t>01.50</t>
  </si>
  <si>
    <t>01.60</t>
  </si>
  <si>
    <t>02</t>
  </si>
  <si>
    <t>01.70</t>
  </si>
  <si>
    <t>Stahlblech 1 cm  x 20 cm  x 2 m und 2 x 5 Paßbolzen dm = 20 mm</t>
  </si>
  <si>
    <t>Stichbalken 0,28 x 0,30 x1,36 m³ herstellen und einbauen sowie verankern</t>
  </si>
  <si>
    <t>Teil: Ertüchtigung Decken Raum 1.08, 1.09, 1.02 und 1.03</t>
  </si>
  <si>
    <t>Sparren auswechseln 
Querschnitt 20x22 cm² l= 4,80 m</t>
  </si>
  <si>
    <t>02.010</t>
  </si>
  <si>
    <t>02.020</t>
  </si>
  <si>
    <t>02.021</t>
  </si>
  <si>
    <t>02.022</t>
  </si>
  <si>
    <t>2.050</t>
  </si>
  <si>
    <t>2.060</t>
  </si>
  <si>
    <t>2.071</t>
  </si>
  <si>
    <t>2.080</t>
  </si>
  <si>
    <t>2.090</t>
  </si>
  <si>
    <t>2.100</t>
  </si>
  <si>
    <t>2.110</t>
  </si>
  <si>
    <t>2.200</t>
  </si>
  <si>
    <t>2.210</t>
  </si>
  <si>
    <t>2.230</t>
  </si>
  <si>
    <t>5.10</t>
  </si>
  <si>
    <t>4.10</t>
  </si>
  <si>
    <t>6.10</t>
  </si>
  <si>
    <t>Streben/Steller des Längsverbandes anschuhen und einbauen
Querschnitt 20 x 25 cm² l=im Mittel=2,50 m</t>
  </si>
  <si>
    <t>Riegel des Längsverbandes auswechseln und einbauen
Querschnitt 20 x 25 cm² l=im Mittel=2,50 m</t>
  </si>
  <si>
    <t>Schwelle auswechseln und einbauen
Querschnitt 20 x 25 cm² pro m</t>
  </si>
  <si>
    <t>02.030</t>
  </si>
  <si>
    <t>02.032</t>
  </si>
  <si>
    <t>02.031</t>
  </si>
  <si>
    <t>02.040</t>
  </si>
  <si>
    <t>Balken ca. 28 x 31 cm² l=1,50 m anschuhen über Auflager Fachwerkwand mit Stahlblech und Paßbolzen</t>
  </si>
  <si>
    <t>2.070</t>
  </si>
  <si>
    <t>Material Vollholz</t>
  </si>
  <si>
    <t>2.091</t>
  </si>
  <si>
    <t>2.101</t>
  </si>
  <si>
    <t>2.111</t>
  </si>
  <si>
    <t>2.120</t>
  </si>
  <si>
    <t>2.121</t>
  </si>
  <si>
    <t>Behandlung von Schnittstellen der Althölzer und der Neuhölzer komplett mit Holzschutzmittel vorzugsweise auf Borbasis zweimal im Streichverfahren zum vorbeugenden chemischen Holzschutz gemäß DIN 68800-3 vor holzzerstörenden Insekten und Pilze (Fäulnis). Material inklusive</t>
  </si>
  <si>
    <t xml:space="preserve">dazu gehören: </t>
  </si>
  <si>
    <t>temporäre Abdeckung der Dachfläche mit roter Dachpappe besandet verlegen, mechanisch befestigen und Anschlüsse verkleben, rückstandsfrei entfernbar</t>
  </si>
  <si>
    <t>Traufbohle zuarbeiten und verlegen, ca 28 x 5 cm²</t>
  </si>
  <si>
    <t>Sparrenfüße Walmfläche
Querschnitt 20x22 cm² l= 1,80 m</t>
  </si>
  <si>
    <t>Querschnitt 16x18 cm² l=3,75 m</t>
  </si>
  <si>
    <t>Unterstützung der Deckenbalken im Raum 0.03 mit 1 Joch l= 10,37 m einbauen und umsetzen, h=4,30 m für darüber liegendes Raumgerüst 3 kN/m²; Material bauseits vorhanden</t>
  </si>
  <si>
    <t>Rauhspund verschraubt</t>
  </si>
  <si>
    <t>01.11</t>
  </si>
  <si>
    <t>Randbalken Rest etwa 28 x 31 cm² ca. 7 m ausbauen und sachgerecht entsorgen</t>
  </si>
  <si>
    <t>Material Brettschichtholz</t>
  </si>
  <si>
    <t>2.042</t>
  </si>
  <si>
    <t>2.061</t>
  </si>
  <si>
    <t>Eisenteile</t>
  </si>
  <si>
    <t>Winkel 2 x L8x80x120, Gewindestäbe l=1,20 m</t>
  </si>
  <si>
    <t>Zugfeste Verbindung am Auflager/Ringanker über der Aussenwand mit Winkelstücken 2 x L 8x100, L=120mm und Gewindestäben d=20 mm mit Muttern, eingelassen in den Ringanker, vergießen,  Material extra</t>
  </si>
  <si>
    <t>2.092</t>
  </si>
  <si>
    <t>Vollholz Querschnitt 16x18 cm² l=3,75 m</t>
  </si>
  <si>
    <t>2.112</t>
  </si>
  <si>
    <t>2.122</t>
  </si>
  <si>
    <t>2.130</t>
  </si>
  <si>
    <t>2.131</t>
  </si>
  <si>
    <t>2.140</t>
  </si>
  <si>
    <t>2.132</t>
  </si>
  <si>
    <t>2.141</t>
  </si>
  <si>
    <t>2.142</t>
  </si>
  <si>
    <t xml:space="preserve">Sparren vom Verbinder anschiften / anschmiegen  </t>
  </si>
  <si>
    <t>Sparrenfüße Hauptdachfläche  20 x 22 cm² l= 4 m erneuern mit stehendem Blatt</t>
  </si>
  <si>
    <t>Sparren auswechseln 20 x 22 cm² l= 6,5 m mit stehendem Blatt</t>
  </si>
  <si>
    <t>Gratsparren Füße erneuern (Binder und Sparren) Querschnitt 22 x 26 cm² l=4,5 m mit stehendem Blatt</t>
  </si>
  <si>
    <t>2.150</t>
  </si>
  <si>
    <t>2.160</t>
  </si>
  <si>
    <t>2.161</t>
  </si>
  <si>
    <t>2.162</t>
  </si>
  <si>
    <t>2.170</t>
  </si>
  <si>
    <t>2.171</t>
  </si>
  <si>
    <t>2.172</t>
  </si>
  <si>
    <t>2.151</t>
  </si>
  <si>
    <t>2.152</t>
  </si>
  <si>
    <t>2.153</t>
  </si>
  <si>
    <t>Material Vollholz Hauptdachfläche</t>
  </si>
  <si>
    <t>2.180</t>
  </si>
  <si>
    <t>2.181</t>
  </si>
  <si>
    <t>2.182</t>
  </si>
  <si>
    <t>Stck..</t>
  </si>
  <si>
    <t>2.190</t>
  </si>
  <si>
    <t>2.191</t>
  </si>
  <si>
    <t>2.192</t>
  </si>
  <si>
    <t>2.201</t>
  </si>
  <si>
    <t>2.202</t>
  </si>
  <si>
    <t>Streben/Steller des Längsverbandes auswechseln 22 x 26 cm² l=5 m , Verband richten</t>
  </si>
  <si>
    <t>Riegel des Längsverbandes auswechseln und einbauen 22 x 26 cm² l=4 m</t>
  </si>
  <si>
    <t>Riegel des Längsverbandes mit stehendem Blatt und Zapfen ergänzen 22x26 cm² l=1,80 m</t>
  </si>
  <si>
    <t>Stck. 4 Paßbolzen d= 20 mm</t>
  </si>
  <si>
    <t>2.211</t>
  </si>
  <si>
    <t>2.212</t>
  </si>
  <si>
    <t>2.220</t>
  </si>
  <si>
    <t>2.221</t>
  </si>
  <si>
    <t>01.21</t>
  </si>
  <si>
    <t>01.80</t>
  </si>
  <si>
    <t>Anmauern des Randbalkens mit Ziegeln Mz15 Klosterformat in Trasskalkmörtel M5 Optholith o. vglb.</t>
  </si>
  <si>
    <t>t=25 cm; h=30 cm</t>
  </si>
  <si>
    <t>b= 47 cm, h= 30 cm</t>
  </si>
  <si>
    <r>
      <t>2 Winkel 80 x 80 l=100 mm mit Gewistab d</t>
    </r>
    <r>
      <rPr>
        <vertAlign val="subscript"/>
        <sz val="10"/>
        <rFont val="Times New Roman"/>
        <family val="1"/>
      </rPr>
      <t>m=</t>
    </r>
    <r>
      <rPr>
        <sz val="10"/>
        <rFont val="Times New Roman"/>
        <family val="1"/>
      </rPr>
      <t xml:space="preserve">20 mm l=360 mm mit Muttern und U-Scheiben, Verankerung im Mauerwerk je 2 x 40 cm in Zementmörtel vergossen </t>
    </r>
  </si>
  <si>
    <t>Abmessungen des Ringankers im Mittel 0,91 x 0,35 m²</t>
  </si>
  <si>
    <t>d = 24 cm h= 26 cm</t>
  </si>
  <si>
    <t>Schwelle 22x28 cm² auswechseln und neu einbauen</t>
  </si>
  <si>
    <t>Öffnen der Balkenauflager auf Innen- und Außenwand und Inspektion</t>
  </si>
  <si>
    <t>Stck. Balkenauflager duzurch Beilagen 7 x 21 cm² l=1,50 m verstärken, mit 2 x 4  Spax-Schrauben kraftschlüssig verbinden</t>
  </si>
  <si>
    <t xml:space="preserve">Material: Vollholz </t>
  </si>
  <si>
    <t xml:space="preserve">Material: Schrauben Spax Senkkopf 6 x 180 </t>
  </si>
  <si>
    <t>Balkenauflager durch Beilagen 7 x 21 cm² l=1,50 m verstärken, mit 2 x 4  Spax-Schrauben kraftschlüssig verbinden</t>
  </si>
  <si>
    <t>Vorbemerkung:</t>
  </si>
  <si>
    <t>Joch in Richtung Auflager zum Park komplettieren, aussteifen und kraftschlüssig verkeilen, 4 Stützen, Schwelle und Riegel 16x20 cm², 2 Schwerter Brett 3 *18 l=5,50 m</t>
  </si>
  <si>
    <t>Material: aus anderen Räumen bauseits vorhanden</t>
  </si>
  <si>
    <t>Vorhandene Joche prüfen und Kraftschlüssigkeit herstellen sowie aussteifen</t>
  </si>
  <si>
    <t>Aufstandsflächen tragfähig vorbereiten</t>
  </si>
  <si>
    <t>mal</t>
  </si>
  <si>
    <t xml:space="preserve">St. </t>
  </si>
  <si>
    <t>Vorhandene Joche prüfen und Kraftschlüssigkeit herstellen sowie aussteifen sowohl im EG als auch im OG</t>
  </si>
  <si>
    <t>Kanthölzer 16 x 20 cm²  als Aufstandsflächen für das Raumgerüst auslegen und befestigen</t>
  </si>
  <si>
    <t>Material: bauseits vorhanden</t>
  </si>
  <si>
    <t>Joch in Richtung Auflager zum See im Erdgeschoss einbauen, aussteifen und kraftschlüssig verkeilen, 6 Stützen, Schwelle und Riegel 16x20 cm², 2 Schwerter Brett 3 *18 l=6,50 m</t>
  </si>
  <si>
    <t xml:space="preserve"> m </t>
  </si>
  <si>
    <t xml:space="preserve">Fehlende Kopfhalterung der Stützen im Obergeschoß durch eine Doppelzange 5 x 18 cm²  ersetzen </t>
  </si>
  <si>
    <t>Material Vollholz roh</t>
  </si>
  <si>
    <t>Kanthölzer 16 x 20 cm²  als Aufstandsflächen für das Raumgerüst auf Decke über Erdgeschoss auslegen und befestigen</t>
  </si>
  <si>
    <t xml:space="preserve">Mauerschwelle ausbauen 24 x 16cm² </t>
  </si>
  <si>
    <t>Abmessungen des Ringankers 0,91 x 0,35 m²</t>
  </si>
  <si>
    <t>Carbongewebe SITGRID 0,25 von Wilhelm Kneitz oder vergleichbar</t>
  </si>
  <si>
    <t>inklusive Material b= 24 cm, h= 65 cm</t>
  </si>
  <si>
    <t>inklusive Material  b=24 cm   h= 0,65 m</t>
  </si>
  <si>
    <t>Ausmauern des Deckenbalkens mit Ziegeln Mz15 Klosterformat in Trasskalkmörtel Optholith oder vergleichbar, Deckenbalken ggf. mit Stopfmörtel unterstopfen</t>
  </si>
  <si>
    <t xml:space="preserve">d = 24 cm h= 26 cm </t>
  </si>
  <si>
    <t>b=47 cm, h=30 cm</t>
  </si>
  <si>
    <t xml:space="preserve">2 Winkel 80 x 80 l=100 mm mit Gewistab dm=20 mm Muttern und U-Scheiben, Verankerung im Mauerwerk je 2 x 40 cm in Zementmörtel vergossen </t>
  </si>
  <si>
    <t>Transport des Brettschichtholzbalkens  vom Lager an Ort und Stelle</t>
  </si>
  <si>
    <t>Hängewerk</t>
  </si>
  <si>
    <t>Material:</t>
  </si>
  <si>
    <t>01.22</t>
  </si>
  <si>
    <t>91.40</t>
  </si>
  <si>
    <t>Balken ca. 28 x 31 cm² anschuhen an der Außenwand  auf  im Mittel 3,25 m mit Material Brettschichtholz (netto, separat) Stahlblech und Passbolzen (Stahlblech und Passbolzen separat)</t>
  </si>
  <si>
    <t>Bl. 1 x 20 x 2,40; 2*6 Passbolzen</t>
  </si>
  <si>
    <t>02.21</t>
  </si>
  <si>
    <t>02.22</t>
  </si>
  <si>
    <t>02.30</t>
  </si>
  <si>
    <t>02.40</t>
  </si>
  <si>
    <t>Material Rauhspund</t>
  </si>
  <si>
    <t>Material Vollholz C24</t>
  </si>
  <si>
    <t>Material Holzbohle C24</t>
  </si>
  <si>
    <t>Sparrenfüße kurz Hauptdachfläche 20 x 22 l= 2,0 m</t>
  </si>
  <si>
    <t>Sparren 20 x 22 l= 6,50 m Hauptdachfläche auswechseln</t>
  </si>
  <si>
    <t>Material: Vollholz C24</t>
  </si>
  <si>
    <t>Streben/Steller des Längsverbandes 20 x 26 cm² l= anschuhen und einbauen</t>
  </si>
  <si>
    <t>Streben/Steller des Längsverbandes 20 x 26 cm² l= 5 m auswechseln, Verband richten</t>
  </si>
  <si>
    <t>Rähm 24 x 28 cm²  l = 3 m mit stehenden Blättern auswechseln</t>
  </si>
  <si>
    <t>Riegel des Längsverbandes 20 x 26 cm² l=3,33 m auswechseln und einbauen</t>
  </si>
  <si>
    <t xml:space="preserve">Material: Vollholz C24 </t>
  </si>
  <si>
    <t>Schwelle 22 x 28 cm² l=12 m gesamt, ggf. in 2 Stücken auswechseln und neue einbauen</t>
  </si>
  <si>
    <t>Zugbalken 24 x 80 cm² l=12,16  m</t>
  </si>
  <si>
    <t>Hängesäulen 24 x 38 cm² l=1,75   m</t>
  </si>
  <si>
    <t>Streben 24 x 38 cm² l=3,25  m</t>
  </si>
  <si>
    <t>Spannriegel 24 x 38 cm²   l=5,10    m</t>
  </si>
  <si>
    <t>Material: Holz bauseits vorhanden</t>
  </si>
  <si>
    <t>Material: Holzbauseits vorhanden</t>
  </si>
  <si>
    <t>Hilfsarbeiten Abstützen/Umstützen Anheben</t>
  </si>
  <si>
    <t>Schwere Konstruktion abbinden und richten</t>
  </si>
  <si>
    <t>Riegel des Längsverbandes 20 x 26 cm² l= 1,80 m mit stehendem Blatt und Zapfen ergänzen</t>
  </si>
  <si>
    <t>Stahlblech 1 x 20 x 40 cm³</t>
  </si>
  <si>
    <t xml:space="preserve"> 2 x  10 cm U 10 </t>
  </si>
  <si>
    <t>Alle Stahlbleche 16 mm</t>
  </si>
  <si>
    <t>1 HEB 120 l=0,8 m</t>
  </si>
  <si>
    <t xml:space="preserve"> 0,53 m² Stahlblech 16 mm dick </t>
  </si>
  <si>
    <t>herstellen komplett und einbauen</t>
  </si>
  <si>
    <t>Detail A Auflager West</t>
  </si>
  <si>
    <t>Detail E Auflager Ost</t>
  </si>
  <si>
    <t>Detail B: Knoten Strebe Säule Spannriegel</t>
  </si>
  <si>
    <t>Detail C Hängesäule am Zugbalken</t>
  </si>
  <si>
    <t>Detail D Aufhängung Deckenbalken</t>
  </si>
  <si>
    <t>02.50</t>
  </si>
  <si>
    <t>Joch in Richtung Auflager zum See im Obergeschoss einbauen, aussteifen und kraftschlüssig verkeilen, 6 Stützen, Schwelle und Riegel 16x20 cm², 2 Schwerter Brett 3 *18 l=6,50 m</t>
  </si>
  <si>
    <t>einschl. Material  (Mz 28, Carbongewebe SITGRID unidirektional 0,25 von Wilhelm Kneitz o. vglb. und Textilbeton TF 10 von Pagel o. vglb.)</t>
  </si>
  <si>
    <t>t=25 cm, h=26  cm</t>
  </si>
  <si>
    <t>b=47 cm; h=30 cm</t>
  </si>
  <si>
    <t>und entsorgen</t>
  </si>
  <si>
    <t xml:space="preserve">Schutt verrußt abtransportieren </t>
  </si>
  <si>
    <t>0,80 x 0,80 x 0,80 m³</t>
  </si>
  <si>
    <t>Stcm³k.</t>
  </si>
  <si>
    <t>Randbalken erneuern in Vollholz 0,28 x 0,31 m² einschl. Anschlüsse über Stahlplatten und Paßbolzen, Holz, Stahlblech und Passbolzen extra</t>
  </si>
  <si>
    <t>Material: Brettschichtholz</t>
  </si>
  <si>
    <t>02.041</t>
  </si>
  <si>
    <t>02.042</t>
  </si>
  <si>
    <t>02.050</t>
  </si>
  <si>
    <t>02.051</t>
  </si>
  <si>
    <t>02.052</t>
  </si>
  <si>
    <t>Vollholz C24</t>
  </si>
  <si>
    <t>Sparrenfüße 20x22  kurz l= 1,80 m Hauptdachfläche</t>
  </si>
  <si>
    <t>Sparrenfüße 20x22 cm² lang l= 3 m Hauptdachfläche</t>
  </si>
  <si>
    <t>Sparrenfüße 20x22  kurz l= 1,50 m Walmfläche</t>
  </si>
  <si>
    <t>Sparren 20x22 cm² lang l= 3 m Walmfläche erneuern</t>
  </si>
  <si>
    <t>Streben/Steller des Längsverbandes anschuhen und einbauen, 1 einschleifen</t>
  </si>
  <si>
    <t>02.060</t>
  </si>
  <si>
    <t>02.070</t>
  </si>
  <si>
    <t>02.080</t>
  </si>
  <si>
    <t>02.081</t>
  </si>
  <si>
    <t>02.090</t>
  </si>
  <si>
    <t>02.091</t>
  </si>
  <si>
    <t>02.100</t>
  </si>
  <si>
    <t>02.101</t>
  </si>
  <si>
    <t>02.102</t>
  </si>
  <si>
    <t>02.110</t>
  </si>
  <si>
    <t>02.111</t>
  </si>
  <si>
    <t>02.112</t>
  </si>
  <si>
    <t>02.120</t>
  </si>
  <si>
    <t>02.121</t>
  </si>
  <si>
    <t>02.122</t>
  </si>
  <si>
    <t>02.130</t>
  </si>
  <si>
    <t>02.131</t>
  </si>
  <si>
    <t>02.140</t>
  </si>
  <si>
    <t>02.141</t>
  </si>
  <si>
    <t>02.142</t>
  </si>
  <si>
    <t>Schwelle 22 x 28 cm²auswechseln und neue einbauen</t>
  </si>
  <si>
    <t>03.10</t>
  </si>
  <si>
    <t>03.11</t>
  </si>
  <si>
    <t>04</t>
  </si>
  <si>
    <t>06</t>
  </si>
  <si>
    <t>07</t>
  </si>
  <si>
    <t>07.10</t>
  </si>
  <si>
    <t>07.20</t>
  </si>
  <si>
    <t>07.30</t>
  </si>
  <si>
    <t>03.20</t>
  </si>
  <si>
    <t>04.21</t>
  </si>
  <si>
    <t>04.22</t>
  </si>
  <si>
    <t>04.30</t>
  </si>
  <si>
    <t>04.40</t>
  </si>
  <si>
    <t>04.50</t>
  </si>
  <si>
    <t>04.60</t>
  </si>
  <si>
    <t>04.70</t>
  </si>
  <si>
    <t>04.80</t>
  </si>
  <si>
    <t>04.81</t>
  </si>
  <si>
    <t>06.10</t>
  </si>
  <si>
    <t>07.11</t>
  </si>
  <si>
    <t>07.12</t>
  </si>
  <si>
    <t>04.31</t>
  </si>
  <si>
    <t>04.51</t>
  </si>
  <si>
    <t>04.71</t>
  </si>
  <si>
    <t>04.11</t>
  </si>
  <si>
    <t>02.150</t>
  </si>
  <si>
    <t>02.151</t>
  </si>
  <si>
    <t>02.160</t>
  </si>
  <si>
    <t>02.161</t>
  </si>
  <si>
    <t>02.162</t>
  </si>
  <si>
    <t>Kleineisen, Bolzen, Passbolzen etc. psch. für nicht näher benannte Verbindungsmitel</t>
  </si>
  <si>
    <t>2.240</t>
  </si>
  <si>
    <t>2.241</t>
  </si>
  <si>
    <t>2.250</t>
  </si>
  <si>
    <t>2.251</t>
  </si>
  <si>
    <t>2.260</t>
  </si>
  <si>
    <t>2.261</t>
  </si>
  <si>
    <t>2.270</t>
  </si>
  <si>
    <t>2.271</t>
  </si>
  <si>
    <t>Material Brettschichtholz GL 24h Si 30 x 32 cm² l= 3,25 m</t>
  </si>
  <si>
    <t>Material: Brettschichtholz GL 24 h Si</t>
  </si>
  <si>
    <t>04.00</t>
  </si>
  <si>
    <t xml:space="preserve">Ringanker in Carbonmauerwerk 4 Schichten </t>
  </si>
  <si>
    <t xml:space="preserve">2 Schichten Zulage Carbongewebe wie vor, im Bereich der Korbbögen der darunter liegenden Fenster </t>
  </si>
  <si>
    <t xml:space="preserve">Auflagerbereich Deckenbalken in Porenbeton ausmauern 24 cm, mit Material PP2-0,35, auf der Parkseite und im Anschluss an den Ost-Turm </t>
  </si>
  <si>
    <t>inclusive Material b= 24 cm, h= 65 cm</t>
  </si>
  <si>
    <t>Ausmauern der Deckenbalken (Zwischenräume zwischen den Balken) mit Ziegeln  M15 Klosterformat  in Traßkalkmörtel M5 Optolith o. vglb., Deckenbalken mit Stopfmörtel unterstopfen</t>
  </si>
  <si>
    <r>
      <t>2 Winkel 80 x 80 l=100 mm mit Gewindestab d</t>
    </r>
    <r>
      <rPr>
        <vertAlign val="subscript"/>
        <sz val="10"/>
        <rFont val="Times New Roman"/>
        <family val="1"/>
      </rPr>
      <t>m=</t>
    </r>
    <r>
      <rPr>
        <sz val="10"/>
        <rFont val="Times New Roman"/>
        <family val="1"/>
      </rPr>
      <t xml:space="preserve">20 mm, Muttern und U-Scheiben, Verankerung im Mauerwerk je 2 x 40 cm in Zementmörtel vergossen </t>
    </r>
  </si>
  <si>
    <t>bauzeitliche Abstützung der Deckenbalken durchsehen und ggf. verstärken</t>
  </si>
  <si>
    <t>Stahlblech 1 cm x 20 cm x 1 m und 2 x 4 Passbolzen dm = 20 mm</t>
  </si>
  <si>
    <t>Material: Brettschichtholz SI GL 24 h</t>
  </si>
  <si>
    <t>Stahlblech 1 cm x 20 cm x 2 m, und 2 x 5 Passbolzen dm = 20 mm</t>
  </si>
  <si>
    <t>Material Brettschichtholz SI GL 24 h</t>
  </si>
  <si>
    <t>Balken ca. 28x31 cm² l=3,00 m anschuhen an der Außenwand mit Brettschichtholz, Stahlblech und Paßbolzen (Material separat)</t>
  </si>
  <si>
    <t>4 Passbolzen d=20 mm</t>
  </si>
  <si>
    <t>2 Kehlsparren 20 x 24 cm² am Anschluss zum Ostturm herstellen und einbauen</t>
  </si>
  <si>
    <t xml:space="preserve">finaler Rauhspund 28 mm als Dachschalung </t>
  </si>
  <si>
    <t>temporäre Abdeckung der Dachfläche mit roter Dachpappe (besandet) verlegen, mechanisch befestigen und Anschlüsse verkleben, rückstandsfrei entfernbar</t>
  </si>
  <si>
    <t>Kleinmaterial (Verbindungsmittel…)</t>
  </si>
  <si>
    <t xml:space="preserve">30 Gewindestangen mit Muttern und Unterlegscheiben </t>
  </si>
  <si>
    <t>2 Gewindestangen d= 20 mm FK 8.8 0,4 m</t>
  </si>
  <si>
    <t>Material Brandschutzdecke beschaffen, Aufbau gemäß Zeichnung/Detail</t>
  </si>
  <si>
    <t>Das Raumgerüst wird in den Raum 1.09 auf die vorhandene, noch nicht ertüchtigte Decke über 0.06 aufgebaut. Dazu werden Kanthölzer auf die alten Deckenbalken aufgelegt und befestigt, um eine Lastverteilung zu erreichen.
Die Balkenauflager auf der Außen- und Innenwand sind zu inspizieren und ggf. durch beigelegte und mit Spax-Schrauben zeitweise befestigte Bohlen 7*21 cm² verstärkt.</t>
  </si>
  <si>
    <t>Fassadengerüst aufstellen (Vorhaltung entfällt) und abbauen, mit Konsolausleger</t>
  </si>
  <si>
    <t>Gerüst-Aufstandsflächen tragfähig vorbereiten</t>
  </si>
  <si>
    <t>Carbongewebe Sitgrid 025 von Wilhelm Kneitz o.vglb.</t>
  </si>
  <si>
    <r>
      <t>2 Winkel 80 x 80 l=100 mm mit Gewindestab d</t>
    </r>
    <r>
      <rPr>
        <vertAlign val="subscript"/>
        <sz val="10"/>
        <rFont val="Times New Roman"/>
        <family val="1"/>
      </rPr>
      <t>m=</t>
    </r>
    <r>
      <rPr>
        <sz val="10"/>
        <rFont val="Times New Roman"/>
        <family val="1"/>
      </rPr>
      <t xml:space="preserve">20 mm Muttern und Unterlegscheiben, Verankerung im Mauerwerk je 2 x 40 cm in Zementmörtel vergossen </t>
    </r>
  </si>
  <si>
    <t>02.10</t>
  </si>
  <si>
    <t>02.11</t>
  </si>
  <si>
    <t>02.20</t>
  </si>
  <si>
    <t>02.31</t>
  </si>
  <si>
    <t>02.32</t>
  </si>
  <si>
    <t>Balken anschuhen an der Außenwand mit Brettschichtholz, Stahlblech und Paßbolzen (Material Holz, Stahlblech und Passbolzen separat)</t>
  </si>
  <si>
    <t>Stahlblech 1 cm x 20 cm x 1,0 m und 2 x 4 Passbolzen dm = 20 mm</t>
  </si>
  <si>
    <t>Randbalken ca. 28 x 31 cm² aus Brettschichtholz zuarbeiten und einbauen, ein Anschluss über Stahlblech 1 cm x 20 cm x 120 cm ³ und 2 x 4 Passbolzen d=20 mm (Material separat)</t>
  </si>
  <si>
    <t>02.41</t>
  </si>
  <si>
    <t>Stahlblech 1 cm  x 20 cm  x 2,3 m und 2 x 5 Passbolzen dm = 20 mm</t>
  </si>
  <si>
    <t>Balken ca. 28x31 cm² l=2,00 m anschuhen an der Außenwand zum Park, mit Brettschichtholz, Stahlblech und Passbolzen. Material separat</t>
  </si>
  <si>
    <t>Material separat als Eventualposition ausweisen (Stahlblech/Winkel und Passbolzen: S235, Gewindestäbe und Schrauben: 8.8, Vollholz: C24, Brettschichtholz: SI GL 24 h</t>
  </si>
  <si>
    <t>Auflager für Hängewerk in Carbonmauerwerk (s.oben) herrichten in Mauerwerk Mz 28 Mörtel  M10</t>
  </si>
  <si>
    <t>02.51</t>
  </si>
  <si>
    <t>02.60</t>
  </si>
  <si>
    <t>02.61</t>
  </si>
  <si>
    <t>02.70</t>
  </si>
  <si>
    <t>02.71</t>
  </si>
  <si>
    <t>02.80</t>
  </si>
  <si>
    <t>02.81</t>
  </si>
  <si>
    <t>02.90</t>
  </si>
  <si>
    <t>02.91</t>
  </si>
  <si>
    <t>(in den Positionen nicht gesondert erwähnt)</t>
  </si>
  <si>
    <t>02.170</t>
  </si>
  <si>
    <t>02.180</t>
  </si>
  <si>
    <t>02.181</t>
  </si>
  <si>
    <t>02.190</t>
  </si>
  <si>
    <t>02.191</t>
  </si>
  <si>
    <t>02.200</t>
  </si>
  <si>
    <t>Material Dachpappe rot, besandet</t>
  </si>
  <si>
    <t>temporäre Abdeckung der Dachfläche mit Dachpappe (rot, besandet) verlegen, mechanisch befestigen und Anschlüsse verkleben, rückstandsfrei entfernbar (Material in separater Position)</t>
  </si>
  <si>
    <t>02.201</t>
  </si>
  <si>
    <t>02.210</t>
  </si>
  <si>
    <t>02.220</t>
  </si>
  <si>
    <t>02.230</t>
  </si>
  <si>
    <t>02.240</t>
  </si>
  <si>
    <t>02.250</t>
  </si>
  <si>
    <t>02.260</t>
  </si>
  <si>
    <t xml:space="preserve">Gewindestangen d= 20 mm FK 8.8 werden mit Epoxidharz eingeklebt und mit U-Scheibe und Mutter beidseits versehen </t>
  </si>
  <si>
    <t>02.270</t>
  </si>
  <si>
    <t>02.271</t>
  </si>
  <si>
    <t>02.280</t>
  </si>
  <si>
    <t>02.281</t>
  </si>
  <si>
    <t>02.290</t>
  </si>
  <si>
    <t>02.291</t>
  </si>
  <si>
    <t>02.300</t>
  </si>
  <si>
    <t>02.301</t>
  </si>
  <si>
    <t>02.310</t>
  </si>
  <si>
    <t>02.311</t>
  </si>
  <si>
    <t>02.320</t>
  </si>
  <si>
    <t>02.330</t>
  </si>
  <si>
    <t>02.340</t>
  </si>
  <si>
    <t>abladen der Lieferungen, Transport an den Einbauort mittels Kleinhebetechnik, Altmaterial ausbauen und abtransportieren, Hebetechnik zum Einbau schwerer Balken usw.</t>
  </si>
  <si>
    <t>Auf- und Abdecken Dach zur Sicherung gegen Regen</t>
  </si>
  <si>
    <t>Balken ca. 28 x31 cm² erneuern und anschuhen im Bereich Zentrales Hängewerk mit Brettschichtholz, Stahlblech und Passbolzen, Material separat</t>
  </si>
  <si>
    <t>2.50</t>
  </si>
  <si>
    <t>2.51</t>
  </si>
  <si>
    <t>2.52</t>
  </si>
  <si>
    <t>2.60</t>
  </si>
  <si>
    <t>2.61</t>
  </si>
  <si>
    <t>Stahlblech 1 cm  x 20 cm  x 1,2 m und 2 x 5 Passbolzen dm = 20 mm</t>
  </si>
  <si>
    <t>2.70</t>
  </si>
  <si>
    <t>2.71</t>
  </si>
  <si>
    <t>2.72</t>
  </si>
  <si>
    <t>2.80</t>
  </si>
  <si>
    <t>2.90</t>
  </si>
  <si>
    <t>2.231</t>
  </si>
  <si>
    <t>Material Dachpappe, rot, besandet</t>
  </si>
  <si>
    <t>Material 5 Passbolzen d=20 mm</t>
  </si>
  <si>
    <t>5 Passbolzen d=20 mm</t>
  </si>
  <si>
    <t>Randbalken erneuern in Brettschichtholz 0,28 x 0,31 m² einschl. Anschlüsse über Stahlplatten und Passbolzen. Material separat</t>
  </si>
  <si>
    <t>Überzüge Holz (ca. 5 und 7 m lang, Querschnitt 24 x 48) ausbauen und zur Wiederverwendung seitlich lagern</t>
  </si>
  <si>
    <t>bauzeitliche Abstützung der Deckenbalken in Richtung Außenwand ca. 1,50 m versetzen und kraftschlüssig einbauen (2 Rahmen mit Auskreuzung)</t>
  </si>
  <si>
    <t>Balken ca. 28 x 31 cm² l=1,75 mit Stahlblech und  Passbolzen anschuhen über Auflager Mauerwerkswand innen</t>
  </si>
  <si>
    <t xml:space="preserve">Stahlblech 1 cm x 20 cm x 2 m und 2*4 Passbolzen </t>
  </si>
  <si>
    <t>Sparrenfüße Walmfläche erneuern und verbinden
Querschnitt 20x22 cm² l= 1,80 m</t>
  </si>
  <si>
    <t>Material Gewindestab</t>
  </si>
  <si>
    <t>Material Verbindungsmittel</t>
  </si>
  <si>
    <t xml:space="preserve">Aufschieblinge 16*18 cm² an der Walmfläche anpassen </t>
  </si>
  <si>
    <t>Material 2 x 5 Passbolzen d=20 mm</t>
  </si>
  <si>
    <t>Streben/Steller des Längsverbandes anschuhen und einbauen 20 x 25 cm² l im Mittel =2,50 m</t>
  </si>
  <si>
    <t xml:space="preserve">Material Verbindungsmittel </t>
  </si>
  <si>
    <t>Material 2 x 4 Passbolzen d= 20 mm</t>
  </si>
  <si>
    <t>Material 4 Passbolzen d=20 mm</t>
  </si>
  <si>
    <t>Weitere Kleineisenteile, Bolzen, Passbolzen etc.</t>
  </si>
  <si>
    <t>Behandlung von Schnittstellen der Althölzer und der Neuhölzer komplett mit Holzschutzmittel, vorzugsweise auf Borbasis, zweimal im Streichverfahren zum vorbeugenden chemischen Holzschutz gemäß DIN 68800-3 vor holzzerstörenden Insekten und Pilze (Fäulnis).</t>
  </si>
  <si>
    <t>finaler Rauhspund 28 mm als Dachschalung einbauen</t>
  </si>
  <si>
    <t>Material Dachschalung incl. Verbindungsmittel</t>
  </si>
  <si>
    <t>Material Traufbohle</t>
  </si>
  <si>
    <t>temporäre Abdeckung der Dachfläche mit roter Dachpappe, mechanisch befestigen und Anschlüsse verkleben, rückstandsfrei entfernbar</t>
  </si>
  <si>
    <t>Material rote Dachpappe, besandet</t>
  </si>
  <si>
    <t xml:space="preserve">Auflagerbereich Deckenbalken in Porenbeton ausmauern 24 cm mit Material PP2-0,35, auf der Parkseite und im Anschluss an Nordturm </t>
  </si>
  <si>
    <t>einschl. der kurzen Balken am Übergang zum Nordturm</t>
  </si>
  <si>
    <t>Mauerschwelle Holz ausbauen 24*16 cm²</t>
  </si>
  <si>
    <t xml:space="preserve">Material Mauerschwelle Holz entsorgen </t>
  </si>
  <si>
    <t>Kurze Balken (Stichbalken) 28x 30 cm² l=1,5 m herstellen und einbauen, mit Gewindestab verankern 2 m</t>
  </si>
  <si>
    <t>2 Kehlsparren 20 x 24 cm² am Anschluss zum Nord-Turm herstellen und einbauen</t>
  </si>
  <si>
    <t>2 x GFK (Fireboard A1 Knauf o. vglb.) verschraubt, 40 cm Überdeckung zwischen den beiden Lagen, in beiden Richtungen</t>
  </si>
  <si>
    <t>Aufschieblinge herstellen und einbauen (Parkseite)</t>
  </si>
  <si>
    <t>Aufschieblinge herstellen und einbauen, Seite Ostturm</t>
  </si>
  <si>
    <t>Traufbohle am Bau ausmessen, zuarbeiten und verlegen, ca 28 x 5 cm²</t>
  </si>
  <si>
    <t>Material beschaffen (gemäß Zeichnung)</t>
  </si>
  <si>
    <t>Raumgerüst im ganzen Raum 1.03 auf- und abbauen</t>
  </si>
  <si>
    <t>Aufstandsflächen für Gerüst tragfähig vorbereiten</t>
  </si>
  <si>
    <t>Fassadengerüst aufstellen  (Vorhaltung entfällt) und abbauen mit Konsolauslegern. Gerüstmaterial bauseits</t>
  </si>
  <si>
    <t>Abnahme von Farbbefunden am Putz zwischen den Deckenbalken</t>
  </si>
  <si>
    <t>Zwischenraum ca. 30 cm mit Mineralwolle  WLG  035 ausfüllen, Anschlüsse herstellen (siehe Zeichnung)</t>
  </si>
  <si>
    <t>Gesimsbalken dreiteilig ca. Rohmaß  40x40 *0,75 herstellen, anpassen und einbauen (gemäß Zeichnung)</t>
  </si>
  <si>
    <t>Zuschneiden, verlegen und verschrauben - Leistung</t>
  </si>
  <si>
    <t>Abladen der Lieferungen, zubringen an den Einbauort mittels Kleinhebetechnik, Altmaterial ausbauen und abtransportieren, Hebetechnik zum Einbau schwerer Balken usw.</t>
  </si>
  <si>
    <t>an alten Befallsstellen Braunfäule und echter Hausschwamm 2 x mit Holzschutzmittel streichen Material inklusive</t>
  </si>
  <si>
    <t>Gesimsbalken dreiteilig, Außenmaße 40 x 40 cm² *0,75 herstellen, anpassen und einbauen (gemäß Zeichnung)</t>
  </si>
  <si>
    <t>4 Passbolzen dm = 20 mm</t>
  </si>
  <si>
    <t>5 Passbolzen dm = 20 mm</t>
  </si>
  <si>
    <t xml:space="preserve">4 Passbolzen dm = 20 mm im stehenden Blatt </t>
  </si>
  <si>
    <t>bauzeitliche Tragfähigkeit der Decke über R. 0.06 herstellen</t>
  </si>
  <si>
    <t>Abladen der Lieferungen, Transport an den Einbauort mittels Kleinhebetechnik, Altmaterial ausbauen und abtransportieren, Hebetechnik zum Einbau schwerer Balken usw.</t>
  </si>
  <si>
    <t>bauzeitliche Abstützung der Deckenbalken prüfen und ggf. verstärken</t>
  </si>
  <si>
    <t>Gesimsbalken dreiteilig, Rohmaß 0,40 * 0,40 * 0,75 herstellen, anpassen und einbauen (gemäß Zeichnung)</t>
  </si>
  <si>
    <t xml:space="preserve"> 0,53 m² Stahlblech 16 mm</t>
  </si>
  <si>
    <t>25 Gewindestangen mit Muttern und Unterlegscheiben</t>
  </si>
  <si>
    <t xml:space="preserve"> 0,45 m² Stahlblech 16 mm</t>
  </si>
  <si>
    <t xml:space="preserve"> 0,23 m² Stahlblech 16 mm</t>
  </si>
  <si>
    <t>12 Gewindestangen mit Muttern und Unterlegscheiben</t>
  </si>
  <si>
    <t>t=79 cm; h=30 cm</t>
  </si>
  <si>
    <t>t=38 cm; h=46 cm</t>
  </si>
  <si>
    <t>Ausmauern zwischen den  Deckenbalken vom Turm  mit Ziegeln Mz15 Normalformat in Trasskalkmörtel M5 Optholith o. vglb. einschl. Zuschlag für Kleinmengen</t>
  </si>
  <si>
    <t>Anmauern des Randbalkens zwischen den kurzen Balken mit Ziegeln Mz15 Normalformat in Trasskalkmörtel M5 Optholith o. vglb. mit Zuschlag für Kleinmengen</t>
  </si>
  <si>
    <t>Ausmauern der Deckenbalken mit Ziegeln Mz15 Klosterformat in Trasskalkmörtel Optholith oder vergleichbar, Deckenbalken ggf. mit Stopfmörtel unterstopfen</t>
  </si>
  <si>
    <t>Mauerwerk zwischen den Deckenbalken des Turms R.1.05 und von Raum 1.03 abbauen und sachgerecht entsorgen</t>
  </si>
  <si>
    <t>Mauerwerk zwischen den Deckenbalken des Turms und von Raum 1.09 abbauen und sachgerecht entsorgen</t>
  </si>
  <si>
    <t>1.30</t>
  </si>
  <si>
    <t xml:space="preserve">Anmauern des Randbalkens mit Ziegeln  Mz15 Normalformat  in Traßkalkmörtel M5 Optolith o. vglb. </t>
  </si>
  <si>
    <t>t = 79 cm h= 30 cm</t>
  </si>
  <si>
    <t>Kurze Balken 0,28 x 0,30 x 1,36 m³ herstellen und einbauen sowie verankern</t>
  </si>
  <si>
    <t>1.40</t>
  </si>
  <si>
    <t>1.50</t>
  </si>
  <si>
    <t>1.60</t>
  </si>
  <si>
    <t>1.70</t>
  </si>
  <si>
    <t>1.90</t>
  </si>
  <si>
    <t>1.91</t>
  </si>
  <si>
    <t>1.92</t>
  </si>
  <si>
    <t>1.93</t>
  </si>
  <si>
    <t>ARGE MM+H GmbH / Jäger Ingenieure GmbH 
c/o Wichernstr. 12
D-01445 Radebeul</t>
  </si>
  <si>
    <t>07.09.2026 - 31.05.2027</t>
  </si>
  <si>
    <t>Notsicherung Dach Schloss Steinort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</si>
</sst>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PLN]_-;\-* #,##0.00\ [$PLN]_-;_-* &quot;-&quot;??\ [$PLN]_-;_-@_-"/>
  </numFmts>
  <fonts count="17" x14ac:knownFonts="1">
    <font>
      <sz val="10"/>
      <name val="Times New Roman"/>
      <family val="1"/>
    </font>
    <font>
      <sz val="11"/>
      <color theme="1"/>
      <name val="Calibri"/>
      <family val="2"/>
      <scheme val="minor"/>
    </font>
    <font>
      <sz val="11"/>
      <color theme="1"/>
      <name val="Calibri"/>
      <family val="2"/>
      <scheme val="minor"/>
    </font>
    <font>
      <sz val="10"/>
      <name val="Times New Roman"/>
      <family val="1"/>
    </font>
    <font>
      <b/>
      <sz val="10"/>
      <name val="Times New Roman"/>
      <family val="1"/>
    </font>
    <font>
      <b/>
      <sz val="11"/>
      <name val="Arial"/>
      <family val="2"/>
    </font>
    <font>
      <sz val="9"/>
      <color indexed="81"/>
      <name val="Segoe UI"/>
      <family val="2"/>
    </font>
    <font>
      <b/>
      <sz val="9"/>
      <color indexed="81"/>
      <name val="Segoe UI"/>
      <family val="2"/>
    </font>
    <font>
      <b/>
      <sz val="11"/>
      <color theme="1"/>
      <name val="Calibri"/>
      <family val="2"/>
      <scheme val="minor"/>
    </font>
    <font>
      <sz val="11"/>
      <color theme="0"/>
      <name val="Calibri"/>
      <family val="2"/>
      <scheme val="minor"/>
    </font>
    <font>
      <b/>
      <u/>
      <sz val="12"/>
      <color theme="1"/>
      <name val="Calibri"/>
      <family val="2"/>
      <scheme val="minor"/>
    </font>
    <font>
      <b/>
      <sz val="18"/>
      <color theme="1"/>
      <name val="Calibri"/>
      <family val="2"/>
      <scheme val="minor"/>
    </font>
    <font>
      <b/>
      <sz val="14"/>
      <color theme="1"/>
      <name val="Calibri"/>
      <family val="2"/>
      <scheme val="minor"/>
    </font>
    <font>
      <sz val="10"/>
      <color rgb="FFFF0000"/>
      <name val="Times New Roman"/>
      <family val="1"/>
    </font>
    <font>
      <sz val="9"/>
      <name val="Cambria"/>
      <family val="1"/>
    </font>
    <font>
      <vertAlign val="superscript"/>
      <sz val="10"/>
      <name val="Times New Roman"/>
      <family val="1"/>
    </font>
    <font>
      <vertAlign val="subscript"/>
      <sz val="10"/>
      <name val="Times New Roman"/>
      <family val="1"/>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s>
  <cellStyleXfs count="3">
    <xf numFmtId="0" fontId="0" fillId="0" borderId="0"/>
    <xf numFmtId="44" fontId="3" fillId="0" borderId="0" applyFont="0" applyFill="0" applyBorder="0" applyAlignment="0" applyProtection="0"/>
    <xf numFmtId="0" fontId="2" fillId="0" borderId="0"/>
  </cellStyleXfs>
  <cellXfs count="81">
    <xf numFmtId="0" fontId="0" fillId="0" borderId="0" xfId="0"/>
    <xf numFmtId="49" fontId="0" fillId="0" borderId="0" xfId="0" applyNumberFormat="1"/>
    <xf numFmtId="0" fontId="0" fillId="0" borderId="0" xfId="0" applyAlignment="1">
      <alignment wrapText="1"/>
    </xf>
    <xf numFmtId="0" fontId="4" fillId="0" borderId="0" xfId="0" applyFont="1"/>
    <xf numFmtId="44" fontId="0" fillId="0" borderId="0" xfId="0" applyNumberFormat="1"/>
    <xf numFmtId="0" fontId="0" fillId="0" borderId="1" xfId="0" applyBorder="1"/>
    <xf numFmtId="0" fontId="0" fillId="0" borderId="1" xfId="0" applyBorder="1" applyAlignment="1">
      <alignment wrapText="1"/>
    </xf>
    <xf numFmtId="0" fontId="4" fillId="0" borderId="0" xfId="0" applyFont="1" applyAlignment="1">
      <alignment wrapText="1"/>
    </xf>
    <xf numFmtId="49" fontId="5" fillId="0" borderId="0" xfId="0" applyNumberFormat="1" applyFont="1"/>
    <xf numFmtId="2" fontId="0" fillId="0" borderId="0" xfId="0" applyNumberFormat="1"/>
    <xf numFmtId="2" fontId="0" fillId="0" borderId="0" xfId="0" applyNumberFormat="1" applyAlignment="1">
      <alignment vertical="top"/>
    </xf>
    <xf numFmtId="0" fontId="0" fillId="0" borderId="0" xfId="0" applyAlignment="1">
      <alignment vertical="top"/>
    </xf>
    <xf numFmtId="49" fontId="0" fillId="0" borderId="1" xfId="0" applyNumberFormat="1" applyBorder="1"/>
    <xf numFmtId="49" fontId="0" fillId="0" borderId="0" xfId="0" applyNumberFormat="1" applyAlignment="1">
      <alignment vertical="top"/>
    </xf>
    <xf numFmtId="0" fontId="0" fillId="0" borderId="0" xfId="0" applyAlignment="1">
      <alignment vertical="top" wrapText="1"/>
    </xf>
    <xf numFmtId="164" fontId="0" fillId="0" borderId="0" xfId="1" applyNumberFormat="1" applyFont="1"/>
    <xf numFmtId="164" fontId="0" fillId="0" borderId="0" xfId="0" applyNumberFormat="1"/>
    <xf numFmtId="164" fontId="0" fillId="0" borderId="0" xfId="1" applyNumberFormat="1" applyFont="1" applyFill="1"/>
    <xf numFmtId="164" fontId="0" fillId="2" borderId="0" xfId="1" applyNumberFormat="1" applyFont="1" applyFill="1"/>
    <xf numFmtId="0" fontId="10" fillId="0" borderId="0" xfId="2" applyFont="1"/>
    <xf numFmtId="0" fontId="2" fillId="0" borderId="0" xfId="2"/>
    <xf numFmtId="0" fontId="8" fillId="0" borderId="0" xfId="2" applyFont="1"/>
    <xf numFmtId="0" fontId="11" fillId="0" borderId="0" xfId="2" applyFont="1"/>
    <xf numFmtId="0" fontId="12" fillId="0" borderId="0" xfId="2" applyFont="1"/>
    <xf numFmtId="0" fontId="2" fillId="0" borderId="0" xfId="2" applyAlignment="1">
      <alignment vertical="top" wrapText="1"/>
    </xf>
    <xf numFmtId="0" fontId="9" fillId="0" borderId="0" xfId="2" applyFont="1"/>
    <xf numFmtId="0" fontId="4" fillId="3" borderId="0" xfId="0" applyFont="1" applyFill="1"/>
    <xf numFmtId="0" fontId="13" fillId="0" borderId="0" xfId="0" applyFont="1"/>
    <xf numFmtId="0" fontId="4" fillId="4" borderId="0" xfId="0" applyFont="1" applyFill="1"/>
    <xf numFmtId="49" fontId="14" fillId="0" borderId="0" xfId="0" applyNumberFormat="1" applyFont="1" applyAlignment="1">
      <alignment vertical="top"/>
    </xf>
    <xf numFmtId="49" fontId="14" fillId="0" borderId="0" xfId="0" applyNumberFormat="1" applyFont="1"/>
    <xf numFmtId="0" fontId="0" fillId="0" borderId="0" xfId="0" applyAlignment="1">
      <alignment horizontal="right" wrapText="1"/>
    </xf>
    <xf numFmtId="0" fontId="13" fillId="0" borderId="0" xfId="0" applyFont="1" applyAlignment="1">
      <alignment wrapText="1"/>
    </xf>
    <xf numFmtId="49" fontId="0" fillId="0" borderId="0" xfId="0" applyNumberFormat="1" applyAlignment="1">
      <alignment horizontal="left" vertical="top"/>
    </xf>
    <xf numFmtId="0" fontId="4" fillId="3" borderId="0" xfId="0" applyFont="1" applyFill="1" applyAlignment="1">
      <alignment wrapText="1"/>
    </xf>
    <xf numFmtId="0" fontId="4" fillId="4" borderId="0" xfId="0" applyFont="1" applyFill="1" applyAlignment="1">
      <alignment wrapText="1"/>
    </xf>
    <xf numFmtId="44" fontId="0" fillId="0" borderId="0" xfId="0" applyNumberFormat="1" applyAlignment="1">
      <alignment wrapText="1"/>
    </xf>
    <xf numFmtId="49" fontId="5" fillId="0" borderId="0" xfId="0" applyNumberFormat="1" applyFont="1" applyAlignment="1">
      <alignment vertical="top"/>
    </xf>
    <xf numFmtId="49" fontId="0" fillId="0" borderId="1" xfId="0" applyNumberFormat="1" applyBorder="1" applyAlignment="1">
      <alignment vertical="top"/>
    </xf>
    <xf numFmtId="0" fontId="0" fillId="0" borderId="0" xfId="0" applyAlignment="1">
      <alignment vertical="center" wrapText="1"/>
    </xf>
    <xf numFmtId="49" fontId="0" fillId="5" borderId="0" xfId="0" applyNumberFormat="1" applyFill="1"/>
    <xf numFmtId="0" fontId="0" fillId="5" borderId="0" xfId="0" applyFill="1" applyAlignment="1">
      <alignment vertical="top"/>
    </xf>
    <xf numFmtId="0" fontId="0" fillId="5" borderId="0" xfId="0" applyFill="1" applyAlignment="1">
      <alignment wrapText="1"/>
    </xf>
    <xf numFmtId="0" fontId="0" fillId="5" borderId="0" xfId="0" applyFill="1"/>
    <xf numFmtId="2" fontId="0" fillId="5" borderId="0" xfId="0" applyNumberFormat="1" applyFill="1"/>
    <xf numFmtId="49" fontId="0" fillId="5" borderId="0" xfId="0" applyNumberFormat="1" applyFill="1" applyAlignment="1">
      <alignment vertical="top"/>
    </xf>
    <xf numFmtId="2" fontId="0" fillId="5" borderId="0" xfId="0" applyNumberFormat="1" applyFill="1" applyAlignment="1">
      <alignment vertical="top"/>
    </xf>
    <xf numFmtId="49" fontId="0" fillId="0" borderId="0" xfId="0" applyNumberFormat="1" applyAlignment="1">
      <alignment wrapText="1"/>
    </xf>
    <xf numFmtId="0" fontId="0" fillId="0" borderId="1" xfId="0" applyBorder="1" applyAlignment="1">
      <alignment vertical="top"/>
    </xf>
    <xf numFmtId="0" fontId="13" fillId="0" borderId="0" xfId="0" applyFont="1" applyAlignment="1">
      <alignment vertical="top"/>
    </xf>
    <xf numFmtId="164" fontId="0" fillId="0" borderId="1" xfId="1" applyNumberFormat="1" applyFont="1" applyBorder="1"/>
    <xf numFmtId="164" fontId="0" fillId="0" borderId="1" xfId="0" applyNumberFormat="1" applyBorder="1" applyAlignment="1">
      <alignment wrapText="1"/>
    </xf>
    <xf numFmtId="164" fontId="0" fillId="0" borderId="0" xfId="1" applyNumberFormat="1" applyFont="1" applyBorder="1"/>
    <xf numFmtId="164" fontId="0" fillId="0" borderId="0" xfId="1" applyNumberFormat="1" applyFont="1" applyFill="1" applyBorder="1"/>
    <xf numFmtId="164" fontId="4" fillId="4" borderId="0" xfId="0" applyNumberFormat="1" applyFont="1" applyFill="1"/>
    <xf numFmtId="164" fontId="0" fillId="5" borderId="0" xfId="1" applyNumberFormat="1" applyFont="1" applyFill="1" applyBorder="1"/>
    <xf numFmtId="164" fontId="0" fillId="5" borderId="0" xfId="0" applyNumberFormat="1" applyFill="1"/>
    <xf numFmtId="164" fontId="3" fillId="0" borderId="0" xfId="1" applyNumberFormat="1" applyFont="1" applyBorder="1"/>
    <xf numFmtId="164" fontId="0" fillId="5" borderId="0" xfId="1" applyNumberFormat="1" applyFont="1" applyFill="1"/>
    <xf numFmtId="164" fontId="0" fillId="0" borderId="0" xfId="1" quotePrefix="1" applyNumberFormat="1" applyFont="1" applyFill="1"/>
    <xf numFmtId="164" fontId="0" fillId="5" borderId="0" xfId="1" applyNumberFormat="1" applyFont="1" applyFill="1" applyAlignment="1"/>
    <xf numFmtId="164" fontId="0" fillId="0" borderId="0" xfId="1" applyNumberFormat="1" applyFont="1" applyBorder="1" applyAlignment="1">
      <alignment vertical="top"/>
    </xf>
    <xf numFmtId="164" fontId="0" fillId="0" borderId="0" xfId="0" applyNumberFormat="1" applyAlignment="1">
      <alignment vertical="top"/>
    </xf>
    <xf numFmtId="164" fontId="0" fillId="0" borderId="0" xfId="0" applyNumberFormat="1" applyAlignment="1">
      <alignment wrapText="1"/>
    </xf>
    <xf numFmtId="164" fontId="4" fillId="0" borderId="0" xfId="0" applyNumberFormat="1" applyFont="1"/>
    <xf numFmtId="164" fontId="4" fillId="0" borderId="0" xfId="1" applyNumberFormat="1" applyFont="1"/>
    <xf numFmtId="164" fontId="0" fillId="0" borderId="2" xfId="1" applyNumberFormat="1" applyFont="1" applyBorder="1"/>
    <xf numFmtId="164" fontId="0" fillId="0" borderId="2" xfId="0" applyNumberFormat="1" applyBorder="1"/>
    <xf numFmtId="164" fontId="3" fillId="0" borderId="0" xfId="1" applyNumberFormat="1" applyFont="1" applyFill="1"/>
    <xf numFmtId="164" fontId="3" fillId="0" borderId="0" xfId="0" applyNumberFormat="1" applyFont="1"/>
    <xf numFmtId="164" fontId="3" fillId="5" borderId="0" xfId="0" applyNumberFormat="1" applyFont="1" applyFill="1"/>
    <xf numFmtId="164" fontId="0" fillId="0" borderId="0" xfId="0" applyNumberFormat="1" applyAlignment="1">
      <alignment vertical="top" wrapText="1"/>
    </xf>
    <xf numFmtId="164" fontId="0" fillId="0" borderId="0" xfId="1" applyNumberFormat="1" applyFont="1" applyAlignment="1">
      <alignment vertical="top"/>
    </xf>
    <xf numFmtId="164" fontId="4" fillId="0" borderId="3" xfId="0" applyNumberFormat="1" applyFont="1" applyBorder="1"/>
    <xf numFmtId="164" fontId="0" fillId="0" borderId="0" xfId="1" applyNumberFormat="1" applyFont="1" applyAlignment="1">
      <alignment wrapText="1"/>
    </xf>
    <xf numFmtId="164" fontId="0" fillId="0" borderId="0" xfId="1" applyNumberFormat="1" applyFont="1" applyFill="1" applyBorder="1" applyAlignment="1"/>
    <xf numFmtId="164" fontId="0" fillId="5" borderId="0" xfId="1" applyNumberFormat="1" applyFont="1" applyFill="1" applyBorder="1" applyAlignment="1"/>
    <xf numFmtId="14" fontId="1" fillId="0" borderId="0" xfId="2" applyNumberFormat="1" applyFont="1"/>
    <xf numFmtId="0" fontId="1" fillId="0" borderId="0" xfId="2" applyFont="1" applyAlignment="1">
      <alignment horizontal="left" vertical="top" wrapText="1"/>
    </xf>
    <xf numFmtId="0" fontId="2" fillId="0" borderId="0" xfId="2" applyAlignment="1">
      <alignment horizontal="left" vertical="top" wrapText="1"/>
    </xf>
    <xf numFmtId="164" fontId="4" fillId="0" borderId="3" xfId="0" applyNumberFormat="1" applyFont="1" applyFill="1" applyBorder="1"/>
  </cellXfs>
  <cellStyles count="3">
    <cellStyle name="Standard" xfId="0" builtinId="0"/>
    <cellStyle name="Standard 2" xfId="2" xr:uid="{28FB51AE-C1FF-453C-9C8F-9E4D2D8D8DB0}"/>
    <cellStyle name="Währung" xfId="1" builtinId="4"/>
  </cellStyles>
  <dxfs count="0"/>
  <tableStyles count="0" defaultTableStyle="TableStyleMedium2" defaultPivotStyle="PivotStyleLight16"/>
  <colors>
    <mruColors>
      <color rgb="FFFF66FF"/>
      <color rgb="FFFFFF99"/>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BKM/25-12-01-BMI-2023-Notsi-Dach-V/e-Kosten/f-LV/LV-Stufe%202%20mit%20T%20und%20Dz/26-06-15-Kosten-Notsicherung-JI-ff.xlsx" TargetMode="External"/><Relationship Id="rId2" Type="http://schemas.openxmlformats.org/officeDocument/2006/relationships/externalLinkPath" Target="https://jaegeringenieure.sharepoint.com/sites/steinort/Freigegebene%20Dokumente/03-Antrag-Vertrag-DBU/BKM/25-12-01-BMI-2023-Notsi-Dach-V/e-Kosten/f-LV/LV-Stufe%202%20mit%20T%20und%20Dz/26-06-15-Kosten-Notsicherung-JI-ff.xlsx" TargetMode="External"/><Relationship Id="rId1" Type="http://schemas.openxmlformats.org/officeDocument/2006/relationships/externalLinkPath" Target="/sites/steinort/Freigegebene%20Dokumente/03-Antrag-Vertrag-DBU/BKM/25-12-01-BMI-2023-Notsi-Dach-V/e-Kosten/f-LV/LV-Stufe%202%20mit%20T%20und%20Dz/26-06-15-Kosten-Notsicherung-JI-ff.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Steinort/03-Antrag-Vertrag-DBU/BKM/23-07-18-BKM-2022-300-IV/4-Kosten/f-LV/Anke.xlsx" TargetMode="External"/><Relationship Id="rId2" Type="http://schemas.openxmlformats.org/officeDocument/2006/relationships/externalLinkPath" Target="file:///D:\steinort\03-Antrag-Vertrag-DBU\BKM\23-07-18-BKM-2022-300-IV\4-Kosten\f-LV\Anke.xlsx" TargetMode="External"/><Relationship Id="rId1" Type="http://schemas.openxmlformats.org/officeDocument/2006/relationships/externalLinkPath" Target="/Steinort/03-Antrag-Vertrag-DBU/BKM/23-07-18-BKM-2022-300-IV/4-Kosten/f-LV/Anke.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steinort/03-Antrag-Vertrag-DBU/BKM/23-09-13-BKM-2022-300-IV/4-Kosten/f-LV/c-Fund/LV/24-03-16-Leist-Kost-2024-Fund-de.xlsx" TargetMode="External"/><Relationship Id="rId2" Type="http://schemas.openxmlformats.org/officeDocument/2006/relationships/externalLinkPath" Target="file:///D:\steinort\03-Antrag-Vertrag-DBU\BKM\23-09-13-BKM-2022-300-IV\4-Kosten\f-LV\c-Fund\LV\24-03-16-Leist-Kost-2024-Fund-de.xlsx" TargetMode="External"/><Relationship Id="rId1" Type="http://schemas.openxmlformats.org/officeDocument/2006/relationships/externalLinkPath" Target="/steinort/03-Antrag-Vertrag-DBU/BKM/23-09-13-BKM-2022-300-IV/4-Kosten/f-LV/c-Fund/LV/24-03-16-Leist-Kost-2024-Fund-de.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steinort/03-Antrag-Vertrag-DBU/BKM/22-03-28-BKM-2021-Teil-2-Decken-0_09-1_06-III/2-Antrag/22-03-16-Sicherheit-Leist-Kost-2021-h-&#252;berarb-r3-f-Aufkl&#228;rung-Centgenau.xlsx" TargetMode="External"/><Relationship Id="rId2" Type="http://schemas.openxmlformats.org/officeDocument/2006/relationships/externalLinkPath" Target="file:///D:\steinort\03-Antrag-Vertrag-DBU\BKM\22-03-28-BKM-2021-Teil-2-Decken-0_09-1_06-III\2-Antrag\22-03-16-Sicherheit-Leist-Kost-2021-h-&#252;berarb-r3-f-Aufkl&#228;rung-Centgenau.xlsx" TargetMode="External"/><Relationship Id="rId1" Type="http://schemas.openxmlformats.org/officeDocument/2006/relationships/externalLinkPath" Target="/steinort/03-Antrag-Vertrag-DBU/BKM/22-03-28-BKM-2021-Teil-2-Decken-0_09-1_06-III/2-Antrag/22-03-16-Sicherheit-Leist-Kost-2021-h-&#252;berarb-r3-f-Aufkl&#228;rung-Centgena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rl"/>
      <sheetName val="KZus WJ"/>
      <sheetName val="KZus"/>
      <sheetName val="Splittung (4)"/>
      <sheetName val="BEfin"/>
      <sheetName val="R0.02"/>
      <sheetName val="R0.03"/>
      <sheetName val="R0.04 "/>
      <sheetName val="R0.05"/>
      <sheetName val="R0.06"/>
      <sheetName val="R0.07"/>
      <sheetName val="Ostflügel"/>
      <sheetName val="Wfl-EGOGDG-VerbTurm"/>
      <sheetName val="Rest Kernbau alt"/>
      <sheetName val="NT"/>
      <sheetName val="OT"/>
      <sheetName val="2. DG "/>
      <sheetName val="3 DG"/>
      <sheetName val="R1.03"/>
      <sheetName val="R1.02"/>
      <sheetName val="R1.08"/>
      <sheetName val="R1.09"/>
      <sheetName val="GerDd"/>
      <sheetName val="DadDk"/>
      <sheetName val="TiGb"/>
      <sheetName val="TiTrOGDG"/>
      <sheetName val="Horizontalsperre"/>
      <sheetName val="Unterboden-orig"/>
      <sheetName val="Unterboden-Kernbau Rest, Westfl"/>
      <sheetName val="Unterboden 0.03"/>
      <sheetName val="Stundensätze"/>
      <sheetName val="Material"/>
      <sheetName val="Änderungen_9.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
          <cell r="E13" t="str">
            <v xml:space="preserve">Ringanker in Carbonmauerwerk 4 Schichten ( </v>
          </cell>
        </row>
        <row r="14">
          <cell r="E14" t="str">
            <v>einschl. Material  (Mz 28, Carbongewebe SITGRID unidirektional 0,25 o. vglb. und Textilbeton TF 10 von Pagel o. vglb.)</v>
          </cell>
        </row>
        <row r="16">
          <cell r="E16" t="str">
            <v xml:space="preserve">2 Schichten Zulage Carbongewebe wie vor im Bereich der Korbbögen der darunter liegenden Fenster </v>
          </cell>
        </row>
        <row r="26">
          <cell r="E26" t="str">
            <v>Zwischenraum ca. 30 cm mit Mineralwolle  WLG  035 ausfüllen, Anschlüsse herstellen</v>
          </cell>
        </row>
        <row r="28">
          <cell r="E28" t="str">
            <v>Balkenkopf im Ringanker verankern</v>
          </cell>
        </row>
        <row r="68">
          <cell r="E68" t="str">
            <v>Aufschieblinge herstellen und einbauen</v>
          </cell>
        </row>
      </sheetData>
      <sheetData sheetId="19" refreshError="1">
        <row r="83">
          <cell r="D83" t="str">
            <v xml:space="preserve">Stuhlrahmen richten </v>
          </cell>
        </row>
      </sheetData>
      <sheetData sheetId="20" refreshError="1"/>
      <sheetData sheetId="21" refreshError="1">
        <row r="45">
          <cell r="D45" t="str">
            <v>Zapfen/Stufe und Abschrägung am Balkenkopf für Befestigung Simsbalken herstellen als Zulage</v>
          </cell>
        </row>
        <row r="69">
          <cell r="D69" t="str">
            <v>Aufschieblinge herstellen und einbauen</v>
          </cell>
        </row>
        <row r="130">
          <cell r="E130">
            <v>0.4</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v>4.2</v>
          </cell>
        </row>
        <row r="2">
          <cell r="D2">
            <v>1.1499999999999999</v>
          </cell>
        </row>
        <row r="3">
          <cell r="D3">
            <v>1.08</v>
          </cell>
        </row>
        <row r="10">
          <cell r="M10">
            <v>4.2</v>
          </cell>
        </row>
        <row r="11">
          <cell r="M11">
            <v>1.1499999999999999</v>
          </cell>
        </row>
        <row r="13">
          <cell r="D13">
            <v>45.626249999999992</v>
          </cell>
        </row>
        <row r="14">
          <cell r="D14">
            <v>38.021874999999987</v>
          </cell>
        </row>
        <row r="15">
          <cell r="D15">
            <v>28.566000000000003</v>
          </cell>
        </row>
        <row r="16">
          <cell r="D16">
            <v>38.021874999999987</v>
          </cell>
        </row>
        <row r="21">
          <cell r="G21">
            <v>1.7</v>
          </cell>
        </row>
        <row r="24">
          <cell r="D24">
            <v>42.741673457142852</v>
          </cell>
        </row>
        <row r="25">
          <cell r="D25">
            <v>50.657312057142846</v>
          </cell>
        </row>
        <row r="26">
          <cell r="D26">
            <v>58.572950657142854</v>
          </cell>
        </row>
        <row r="32">
          <cell r="D32">
            <v>1.2</v>
          </cell>
        </row>
        <row r="34">
          <cell r="D34">
            <v>1.1499999999999999</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Zus-fass-2023-Anke"/>
      <sheetName val="PlanungBauüberw.-2023-Anke"/>
      <sheetName val=" BE-2023-Anke"/>
      <sheetName val="Fundamentsi-W-Anke"/>
      <sheetName val="Nordturm-Anke"/>
      <sheetName val="Hor_sperre-Anke"/>
      <sheetName val="Heizung-Anke"/>
      <sheetName val="Unterboden-Anke"/>
      <sheetName val="Paket 1"/>
      <sheetName val="Paket 4"/>
      <sheetName val="Raumweise"/>
      <sheetName val="Erlaeuterungen"/>
      <sheetName val="Zusammenfassung"/>
      <sheetName val="Material"/>
      <sheetName val="Stundensätze"/>
      <sheetName val="PlanungBauüberw."/>
      <sheetName val=" BE-Paket 4 u. Reisekosten"/>
      <sheetName val="BE"/>
      <sheetName val="Fundamentsi-NW"/>
      <sheetName val="Querwände MiRi"/>
      <sheetName val="R1.06"/>
      <sheetName val="R1.04"/>
      <sheetName val="R1.03"/>
      <sheetName val="R1.01"/>
      <sheetName val="R1.09"/>
      <sheetName val="R1.07"/>
      <sheetName val="R0.10"/>
      <sheetName val="R0.09"/>
      <sheetName val="R0.08"/>
      <sheetName val="R0.03"/>
      <sheetName val="R0.02"/>
      <sheetName val="R0.01"/>
      <sheetName val="Tischl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D1">
            <v>4.5</v>
          </cell>
        </row>
        <row r="22">
          <cell r="D22">
            <v>14.054152746666666</v>
          </cell>
        </row>
        <row r="23">
          <cell r="D23">
            <v>18.069624960000002</v>
          </cell>
        </row>
        <row r="24">
          <cell r="D24">
            <v>26.10056938666667</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itelblatt"/>
      <sheetName val="Zusammen"/>
      <sheetName val="Teilleistungen"/>
      <sheetName val="Anlagen"/>
    </sheetNames>
    <sheetDataSet>
      <sheetData sheetId="0" refreshError="1"/>
      <sheetData sheetId="1" refreshError="1"/>
      <sheetData sheetId="2">
        <row r="2">
          <cell r="M2">
            <v>4.3099999999999996</v>
          </cell>
        </row>
      </sheetData>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aumweise"/>
      <sheetName val="Paket 1"/>
      <sheetName val="Zusammenfassung"/>
      <sheetName val="Material"/>
      <sheetName val="Stundensätze"/>
      <sheetName val="PlanungBauüberw."/>
      <sheetName val="BE"/>
      <sheetName val="Fundamentsi-NW"/>
      <sheetName val="Querwände MiRi"/>
      <sheetName val="R1.06"/>
      <sheetName val="R1.04"/>
      <sheetName val="R1.03"/>
      <sheetName val="R1.01"/>
      <sheetName val="R1.09"/>
      <sheetName val="R1.07"/>
      <sheetName val="R0.10"/>
      <sheetName val="R0.09"/>
      <sheetName val="R0.08"/>
      <sheetName val="R0.03"/>
      <sheetName val="R0.02"/>
      <sheetName val="R0.01"/>
      <sheetName val="Tischl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D8" t="str">
            <v>Mauerwerk mit HSM Adolit M flüssig
von Remmers o. vglb. imprägnieren inkl. Material</v>
          </cell>
        </row>
        <row r="11">
          <cell r="D11" t="str">
            <v>einschl. Material (Carbon-Gewebe SITGRID unidirektional von und Textilbeton TF 10 von Pagel)</v>
          </cell>
        </row>
      </sheetData>
      <sheetData sheetId="17"/>
      <sheetData sheetId="18"/>
      <sheetData sheetId="19"/>
      <sheetData sheetId="20"/>
      <sheetData sheetId="2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1725-C102-485F-831D-84F2B0CEBBC7}">
  <dimension ref="A2:G35"/>
  <sheetViews>
    <sheetView topLeftCell="A3" workbookViewId="0">
      <selection activeCell="F19" sqref="F19"/>
    </sheetView>
  </sheetViews>
  <sheetFormatPr baseColWidth="10" defaultColWidth="13.5" defaultRowHeight="15" x14ac:dyDescent="0.25"/>
  <cols>
    <col min="1" max="1" width="13.5" style="20" customWidth="1"/>
    <col min="2" max="2" width="13.5" style="20"/>
    <col min="3" max="3" width="13.5" style="20" customWidth="1"/>
    <col min="4" max="4" width="4.1640625" style="20" customWidth="1"/>
    <col min="5" max="5" width="13.5" style="20"/>
    <col min="6" max="6" width="13.5" style="20" customWidth="1"/>
    <col min="7" max="7" width="13.5" style="20"/>
    <col min="8" max="8" width="16.83203125" style="20" customWidth="1"/>
    <col min="9" max="16384" width="13.5" style="20"/>
  </cols>
  <sheetData>
    <row r="2" spans="1:7" ht="15.75" x14ac:dyDescent="0.25">
      <c r="A2" s="19"/>
    </row>
    <row r="3" spans="1:7" x14ac:dyDescent="0.25">
      <c r="A3" s="21"/>
    </row>
    <row r="5" spans="1:7" x14ac:dyDescent="0.25">
      <c r="A5" s="21"/>
    </row>
    <row r="6" spans="1:7" ht="23.25" x14ac:dyDescent="0.35">
      <c r="A6" s="22" t="s">
        <v>31</v>
      </c>
      <c r="B6" s="22" t="s">
        <v>547</v>
      </c>
      <c r="C6" s="22"/>
      <c r="D6" s="22"/>
    </row>
    <row r="7" spans="1:7" ht="18.75" x14ac:dyDescent="0.3">
      <c r="B7" s="23" t="s">
        <v>119</v>
      </c>
    </row>
    <row r="9" spans="1:7" x14ac:dyDescent="0.25">
      <c r="B9" s="21" t="s">
        <v>32</v>
      </c>
    </row>
    <row r="10" spans="1:7" x14ac:dyDescent="0.25">
      <c r="B10" s="21"/>
    </row>
    <row r="12" spans="1:7" ht="15" customHeight="1" x14ac:dyDescent="0.25">
      <c r="B12" s="20" t="s">
        <v>33</v>
      </c>
      <c r="D12" s="78" t="s">
        <v>545</v>
      </c>
      <c r="E12" s="79"/>
      <c r="F12" s="79"/>
      <c r="G12" s="79"/>
    </row>
    <row r="13" spans="1:7" x14ac:dyDescent="0.25">
      <c r="C13" s="24"/>
      <c r="D13" s="79"/>
      <c r="E13" s="79"/>
      <c r="F13" s="79"/>
      <c r="G13" s="79"/>
    </row>
    <row r="14" spans="1:7" x14ac:dyDescent="0.25">
      <c r="C14" s="24"/>
      <c r="D14" s="79"/>
      <c r="E14" s="79"/>
      <c r="F14" s="79"/>
      <c r="G14" s="79"/>
    </row>
    <row r="15" spans="1:7" x14ac:dyDescent="0.25">
      <c r="C15" s="24"/>
      <c r="D15" s="79"/>
      <c r="E15" s="79"/>
      <c r="F15" s="79"/>
      <c r="G15" s="79"/>
    </row>
    <row r="16" spans="1:7" x14ac:dyDescent="0.25">
      <c r="C16" s="24"/>
      <c r="D16" s="79"/>
      <c r="E16" s="79"/>
      <c r="F16" s="79"/>
      <c r="G16" s="79"/>
    </row>
    <row r="18" spans="2:6" x14ac:dyDescent="0.25">
      <c r="B18" s="20" t="s">
        <v>34</v>
      </c>
    </row>
    <row r="24" spans="2:6" x14ac:dyDescent="0.25">
      <c r="D24" s="25"/>
      <c r="E24" s="25"/>
      <c r="F24" s="25" t="s">
        <v>7</v>
      </c>
    </row>
    <row r="25" spans="2:6" x14ac:dyDescent="0.25">
      <c r="D25" s="25"/>
      <c r="E25" s="25"/>
      <c r="F25" s="25"/>
    </row>
    <row r="26" spans="2:6" x14ac:dyDescent="0.25">
      <c r="D26" s="25"/>
      <c r="E26" s="25"/>
      <c r="F26" s="25"/>
    </row>
    <row r="30" spans="2:6" x14ac:dyDescent="0.25">
      <c r="B30" s="20" t="s">
        <v>37</v>
      </c>
      <c r="E30" s="77" t="s">
        <v>546</v>
      </c>
    </row>
    <row r="34" spans="2:2" x14ac:dyDescent="0.25">
      <c r="B34" s="20" t="s">
        <v>36</v>
      </c>
    </row>
    <row r="35" spans="2:2" x14ac:dyDescent="0.25">
      <c r="B35" s="20" t="s">
        <v>35</v>
      </c>
    </row>
  </sheetData>
  <mergeCells count="1">
    <mergeCell ref="D12:G16"/>
  </mergeCells>
  <pageMargins left="0.7" right="0.25833333333333336" top="1.25" bottom="0.78740157499999996" header="0.3" footer="0.3"/>
  <pageSetup paperSize="9" orientation="portrait" r:id="rId1"/>
  <headerFooter>
    <oddHeader>&amp;L&amp;"-,Standard"&amp;11&amp;K01+000Planungs- u. Ingenieurbüro f. Bauwesen
Prof. Dr.-Ing. Wolfram Jäger
Wichernstr. 12, D-01445 Radebeul&amp;C&amp;A&amp;RRadebeul, den 16.03.2024
Projekt: Notsicherung Schloss Steinort 2024
Fundamentsicherung West</oddHeader>
    <oddFooter>&amp;L&amp;8&amp;Z&amp;F&amp;R&amp;P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D00E8-589A-4AFC-B0CA-A91E4F5D86E8}">
  <sheetPr>
    <pageSetUpPr fitToPage="1"/>
  </sheetPr>
  <dimension ref="A1:G249"/>
  <sheetViews>
    <sheetView topLeftCell="A225" zoomScale="85" zoomScaleNormal="85" zoomScaleSheetLayoutView="100" workbookViewId="0">
      <selection activeCell="G248" sqref="G248"/>
    </sheetView>
  </sheetViews>
  <sheetFormatPr baseColWidth="10" defaultRowHeight="12.75" x14ac:dyDescent="0.2"/>
  <cols>
    <col min="1" max="1" width="7.6640625" style="13" bestFit="1" customWidth="1"/>
    <col min="2" max="2" width="9.5" customWidth="1"/>
    <col min="3" max="3" width="5" customWidth="1"/>
    <col min="4" max="4" width="43.33203125" style="2" customWidth="1"/>
    <col min="5" max="5" width="13.1640625" style="16" customWidth="1"/>
    <col min="6" max="6" width="15" style="16" customWidth="1"/>
    <col min="7" max="7" width="15.33203125" style="16" customWidth="1"/>
  </cols>
  <sheetData>
    <row r="1" spans="1:7" ht="15" x14ac:dyDescent="0.2">
      <c r="A1" s="37" t="str">
        <f ca="1">RIGHT(CELL("dateiname",A1),LEN(CELL("dateiname",A1))-FIND("]",CELL("dateiname",A1)))</f>
        <v>R1.02</v>
      </c>
    </row>
    <row r="3" spans="1:7" ht="38.25" x14ac:dyDescent="0.2">
      <c r="A3" s="38" t="s">
        <v>1</v>
      </c>
      <c r="B3" s="5" t="s">
        <v>38</v>
      </c>
      <c r="C3" s="5" t="s">
        <v>2</v>
      </c>
      <c r="D3" s="6" t="s">
        <v>3</v>
      </c>
      <c r="E3" s="50" t="s">
        <v>13</v>
      </c>
      <c r="F3" s="51" t="s">
        <v>39</v>
      </c>
      <c r="G3" s="51" t="s">
        <v>40</v>
      </c>
    </row>
    <row r="4" spans="1:7" x14ac:dyDescent="0.2">
      <c r="E4" s="52"/>
    </row>
    <row r="5" spans="1:7" x14ac:dyDescent="0.2">
      <c r="A5" s="13" t="s">
        <v>22</v>
      </c>
      <c r="D5" s="34" t="s">
        <v>19</v>
      </c>
      <c r="E5" s="52"/>
    </row>
    <row r="6" spans="1:7" x14ac:dyDescent="0.2">
      <c r="D6" s="32" t="s">
        <v>98</v>
      </c>
      <c r="E6" s="52"/>
    </row>
    <row r="7" spans="1:7" x14ac:dyDescent="0.2">
      <c r="E7" s="52"/>
    </row>
    <row r="8" spans="1:7" x14ac:dyDescent="0.2">
      <c r="A8" s="13" t="s">
        <v>23</v>
      </c>
      <c r="B8" s="10">
        <v>12</v>
      </c>
      <c r="C8" s="11" t="s">
        <v>7</v>
      </c>
      <c r="D8" s="2" t="s">
        <v>240</v>
      </c>
      <c r="E8" s="53"/>
      <c r="F8" s="16">
        <f>E8*B8</f>
        <v>0</v>
      </c>
    </row>
    <row r="9" spans="1:7" x14ac:dyDescent="0.2">
      <c r="B9" s="10"/>
      <c r="C9" s="11"/>
      <c r="E9" s="52"/>
    </row>
    <row r="10" spans="1:7" x14ac:dyDescent="0.2">
      <c r="A10" s="13" t="s">
        <v>161</v>
      </c>
      <c r="B10" s="10">
        <f>B8</f>
        <v>12</v>
      </c>
      <c r="C10" s="11" t="s">
        <v>7</v>
      </c>
      <c r="D10" s="2" t="s">
        <v>42</v>
      </c>
      <c r="E10" s="52"/>
      <c r="F10" s="16">
        <f>E10*B10</f>
        <v>0</v>
      </c>
    </row>
    <row r="11" spans="1:7" x14ac:dyDescent="0.2">
      <c r="B11" s="10"/>
      <c r="C11" s="11"/>
      <c r="E11" s="52"/>
    </row>
    <row r="12" spans="1:7" ht="24" customHeight="1" x14ac:dyDescent="0.2">
      <c r="A12" s="13" t="s">
        <v>24</v>
      </c>
      <c r="B12" s="10">
        <f>B10</f>
        <v>12</v>
      </c>
      <c r="C12" s="11" t="s">
        <v>7</v>
      </c>
      <c r="D12" s="2" t="str">
        <f>'[4]R0.09'!D8</f>
        <v>Mauerwerk mit HSM Adolit M flüssig
von Remmers o. vglb. imprägnieren inkl. Material</v>
      </c>
      <c r="E12" s="52"/>
      <c r="F12" s="16">
        <f>E12*B12</f>
        <v>0</v>
      </c>
    </row>
    <row r="13" spans="1:7" x14ac:dyDescent="0.2">
      <c r="B13" s="10"/>
      <c r="C13" s="11"/>
      <c r="E13" s="52"/>
    </row>
    <row r="14" spans="1:7" ht="30.75" customHeight="1" x14ac:dyDescent="0.2">
      <c r="A14" s="13" t="s">
        <v>211</v>
      </c>
      <c r="B14" s="10">
        <f>B12</f>
        <v>12</v>
      </c>
      <c r="C14" s="11" t="s">
        <v>7</v>
      </c>
      <c r="D14" s="2" t="str">
        <f>'[1]R1.03'!E13</f>
        <v xml:space="preserve">Ringanker in Carbonmauerwerk 4 Schichten ( </v>
      </c>
      <c r="E14" s="53"/>
      <c r="F14" s="16">
        <f>E14*B14</f>
        <v>0</v>
      </c>
    </row>
    <row r="15" spans="1:7" ht="38.25" x14ac:dyDescent="0.2">
      <c r="B15" s="10"/>
      <c r="C15" s="11"/>
      <c r="D15" s="2" t="str">
        <f>'[1]R1.03'!E14</f>
        <v>einschl. Material  (Mz 28, Carbongewebe SITGRID unidirektional 0,25 o. vglb. und Textilbeton TF 10 von Pagel o. vglb.)</v>
      </c>
      <c r="E15" s="52"/>
    </row>
    <row r="16" spans="1:7" ht="25.5" x14ac:dyDescent="0.2">
      <c r="B16" s="10"/>
      <c r="C16" s="11"/>
      <c r="D16" s="2" t="s">
        <v>242</v>
      </c>
      <c r="E16" s="52"/>
    </row>
    <row r="17" spans="1:6" x14ac:dyDescent="0.2">
      <c r="B17" s="10"/>
      <c r="C17" s="11"/>
      <c r="D17" s="2" t="s">
        <v>241</v>
      </c>
      <c r="E17" s="52"/>
    </row>
    <row r="18" spans="1:6" x14ac:dyDescent="0.2">
      <c r="B18" s="10"/>
      <c r="C18" s="11"/>
      <c r="E18" s="52"/>
    </row>
    <row r="19" spans="1:6" ht="38.25" x14ac:dyDescent="0.2">
      <c r="A19" s="13" t="s">
        <v>252</v>
      </c>
      <c r="B19" s="10">
        <f>3*(1.54*1.3)</f>
        <v>6.0060000000000002</v>
      </c>
      <c r="C19" s="11"/>
      <c r="D19" s="2" t="str">
        <f>'[1]R1.03'!E16</f>
        <v xml:space="preserve">2 Schichten Zulage Carbongewebe wie vor im Bereich der Korbbögen der darunter liegenden Fenster </v>
      </c>
      <c r="E19" s="52"/>
      <c r="F19" s="16">
        <f>E19*B19</f>
        <v>0</v>
      </c>
    </row>
    <row r="20" spans="1:6" x14ac:dyDescent="0.2">
      <c r="B20" s="10"/>
      <c r="C20" s="11"/>
      <c r="E20" s="52"/>
    </row>
    <row r="21" spans="1:6" ht="38.25" x14ac:dyDescent="0.2">
      <c r="A21" s="13" t="s">
        <v>108</v>
      </c>
      <c r="B21" s="10">
        <f>B14</f>
        <v>12</v>
      </c>
      <c r="C21" s="11" t="s">
        <v>7</v>
      </c>
      <c r="D21" s="2" t="s">
        <v>43</v>
      </c>
      <c r="E21" s="52"/>
      <c r="F21" s="16">
        <f>E21*B21</f>
        <v>0</v>
      </c>
    </row>
    <row r="22" spans="1:6" x14ac:dyDescent="0.2">
      <c r="B22" s="10"/>
      <c r="C22" s="11"/>
      <c r="D22" s="2" t="s">
        <v>244</v>
      </c>
      <c r="E22" s="52"/>
    </row>
    <row r="23" spans="1:6" x14ac:dyDescent="0.2">
      <c r="B23" s="10"/>
      <c r="C23" s="11"/>
      <c r="E23" s="52"/>
    </row>
    <row r="24" spans="1:6" ht="51" x14ac:dyDescent="0.2">
      <c r="A24" s="13" t="s">
        <v>253</v>
      </c>
      <c r="B24" s="10">
        <v>10</v>
      </c>
      <c r="C24" s="11" t="s">
        <v>7</v>
      </c>
      <c r="D24" s="2" t="s">
        <v>245</v>
      </c>
      <c r="E24" s="52"/>
      <c r="F24" s="16">
        <f>E24*B24</f>
        <v>0</v>
      </c>
    </row>
    <row r="25" spans="1:6" x14ac:dyDescent="0.2">
      <c r="D25" s="2" t="s">
        <v>246</v>
      </c>
      <c r="E25" s="52"/>
    </row>
    <row r="26" spans="1:6" x14ac:dyDescent="0.2">
      <c r="E26" s="52"/>
    </row>
    <row r="27" spans="1:6" ht="25.5" x14ac:dyDescent="0.2">
      <c r="A27" s="13" t="s">
        <v>113</v>
      </c>
      <c r="B27" s="10">
        <f>B21</f>
        <v>12</v>
      </c>
      <c r="C27" s="11" t="s">
        <v>7</v>
      </c>
      <c r="D27" s="2" t="s">
        <v>44</v>
      </c>
      <c r="E27" s="52"/>
      <c r="F27" s="16">
        <f>E27*B27</f>
        <v>0</v>
      </c>
    </row>
    <row r="28" spans="1:6" x14ac:dyDescent="0.2">
      <c r="B28" s="10"/>
      <c r="C28" s="11"/>
      <c r="D28" s="2" t="s">
        <v>247</v>
      </c>
      <c r="E28" s="52"/>
    </row>
    <row r="29" spans="1:6" x14ac:dyDescent="0.2">
      <c r="B29" s="10"/>
      <c r="C29" s="11"/>
      <c r="E29" s="52"/>
    </row>
    <row r="30" spans="1:6" x14ac:dyDescent="0.2">
      <c r="A30" s="13" t="s">
        <v>114</v>
      </c>
      <c r="B30" s="10">
        <v>11</v>
      </c>
      <c r="C30" s="11"/>
      <c r="D30" s="2" t="s">
        <v>45</v>
      </c>
      <c r="E30" s="52"/>
      <c r="F30" s="16">
        <f>E30*B30</f>
        <v>0</v>
      </c>
    </row>
    <row r="31" spans="1:6" ht="52.5" customHeight="1" x14ac:dyDescent="0.2">
      <c r="B31" s="10"/>
      <c r="C31" s="11"/>
      <c r="D31" s="2" t="s">
        <v>248</v>
      </c>
      <c r="E31" s="52"/>
    </row>
    <row r="32" spans="1:6" x14ac:dyDescent="0.2">
      <c r="B32" s="10"/>
      <c r="C32" s="11"/>
      <c r="E32" s="52"/>
    </row>
    <row r="33" spans="1:7" ht="36" customHeight="1" x14ac:dyDescent="0.2">
      <c r="A33" s="13" t="s">
        <v>116</v>
      </c>
      <c r="B33" s="10">
        <f>2*0.8*0.8*0.8</f>
        <v>1.0240000000000002</v>
      </c>
      <c r="C33" s="11" t="s">
        <v>300</v>
      </c>
      <c r="D33" s="39" t="s">
        <v>414</v>
      </c>
      <c r="E33" s="52"/>
      <c r="F33" s="16">
        <f>E33*B33</f>
        <v>0</v>
      </c>
    </row>
    <row r="34" spans="1:7" x14ac:dyDescent="0.2">
      <c r="B34" s="10"/>
      <c r="C34" s="11"/>
      <c r="D34" s="2" t="s">
        <v>299</v>
      </c>
      <c r="E34" s="52"/>
    </row>
    <row r="35" spans="1:7" x14ac:dyDescent="0.2">
      <c r="B35" s="10"/>
      <c r="C35" s="11"/>
      <c r="E35" s="52"/>
    </row>
    <row r="36" spans="1:7" x14ac:dyDescent="0.2">
      <c r="D36" s="35" t="s">
        <v>46</v>
      </c>
      <c r="E36" s="52"/>
      <c r="G36" s="54">
        <f>SUM(F8:F35)</f>
        <v>0</v>
      </c>
    </row>
    <row r="37" spans="1:7" x14ac:dyDescent="0.2">
      <c r="E37" s="52"/>
    </row>
    <row r="38" spans="1:7" x14ac:dyDescent="0.2">
      <c r="A38" s="13" t="s">
        <v>115</v>
      </c>
      <c r="D38" s="34" t="s">
        <v>14</v>
      </c>
      <c r="E38" s="52"/>
    </row>
    <row r="39" spans="1:7" ht="63.75" x14ac:dyDescent="0.2">
      <c r="D39" s="42" t="s">
        <v>413</v>
      </c>
      <c r="E39" s="52"/>
    </row>
    <row r="40" spans="1:7" x14ac:dyDescent="0.2">
      <c r="E40" s="53"/>
    </row>
    <row r="41" spans="1:7" ht="25.5" x14ac:dyDescent="0.2">
      <c r="A41" s="13" t="s">
        <v>402</v>
      </c>
      <c r="B41">
        <v>2</v>
      </c>
      <c r="D41" s="2" t="s">
        <v>47</v>
      </c>
      <c r="E41" s="53"/>
      <c r="F41" s="16">
        <f>E41*B41</f>
        <v>0</v>
      </c>
    </row>
    <row r="42" spans="1:7" x14ac:dyDescent="0.2">
      <c r="E42" s="53"/>
    </row>
    <row r="43" spans="1:7" ht="25.5" x14ac:dyDescent="0.2">
      <c r="A43" s="13" t="s">
        <v>403</v>
      </c>
      <c r="B43">
        <v>1</v>
      </c>
      <c r="D43" s="2" t="s">
        <v>519</v>
      </c>
      <c r="E43" s="53"/>
      <c r="F43" s="16">
        <f>E43*B43</f>
        <v>0</v>
      </c>
    </row>
    <row r="44" spans="1:7" x14ac:dyDescent="0.2">
      <c r="E44" s="52"/>
    </row>
    <row r="45" spans="1:7" ht="63.75" x14ac:dyDescent="0.2">
      <c r="A45" s="13" t="s">
        <v>404</v>
      </c>
      <c r="B45" s="11">
        <v>11</v>
      </c>
      <c r="C45" s="11" t="s">
        <v>11</v>
      </c>
      <c r="D45" s="2" t="s">
        <v>254</v>
      </c>
      <c r="E45" s="52"/>
      <c r="F45" s="16">
        <f>E45*B45</f>
        <v>0</v>
      </c>
    </row>
    <row r="46" spans="1:7" ht="25.5" x14ac:dyDescent="0.2">
      <c r="A46" s="45" t="s">
        <v>256</v>
      </c>
      <c r="B46" s="41">
        <v>11</v>
      </c>
      <c r="C46" s="41" t="s">
        <v>11</v>
      </c>
      <c r="D46" s="42" t="s">
        <v>374</v>
      </c>
      <c r="E46" s="55"/>
      <c r="F46" s="56">
        <f>B46*E46</f>
        <v>0</v>
      </c>
    </row>
    <row r="47" spans="1:7" x14ac:dyDescent="0.2">
      <c r="B47" s="11"/>
      <c r="C47" s="11"/>
      <c r="E47" s="52"/>
    </row>
    <row r="48" spans="1:7" x14ac:dyDescent="0.2">
      <c r="A48" s="45" t="s">
        <v>257</v>
      </c>
      <c r="B48" s="41">
        <v>11</v>
      </c>
      <c r="C48" s="41" t="s">
        <v>11</v>
      </c>
      <c r="D48" s="42" t="s">
        <v>48</v>
      </c>
      <c r="E48" s="55"/>
      <c r="F48" s="56">
        <f>E48*B48</f>
        <v>0</v>
      </c>
    </row>
    <row r="49" spans="1:6" x14ac:dyDescent="0.2">
      <c r="A49" s="45"/>
      <c r="B49" s="41"/>
      <c r="C49" s="41"/>
      <c r="D49" s="42" t="s">
        <v>255</v>
      </c>
      <c r="E49" s="55"/>
      <c r="F49" s="56"/>
    </row>
    <row r="50" spans="1:6" x14ac:dyDescent="0.2">
      <c r="E50" s="53"/>
    </row>
    <row r="51" spans="1:6" ht="38.25" x14ac:dyDescent="0.2">
      <c r="A51" s="13" t="s">
        <v>258</v>
      </c>
      <c r="B51">
        <v>11</v>
      </c>
      <c r="C51" t="s">
        <v>11</v>
      </c>
      <c r="D51" s="2" t="str">
        <f>'[1]R1.09'!D45</f>
        <v>Zapfen/Stufe und Abschrägung am Balkenkopf für Befestigung Simsbalken herstellen als Zulage</v>
      </c>
      <c r="E51" s="52"/>
      <c r="F51" s="16">
        <f>E51*B51</f>
        <v>0</v>
      </c>
    </row>
    <row r="52" spans="1:6" x14ac:dyDescent="0.2">
      <c r="E52" s="52"/>
    </row>
    <row r="53" spans="1:6" x14ac:dyDescent="0.2">
      <c r="A53" s="13" t="s">
        <v>259</v>
      </c>
      <c r="B53">
        <f>2*(3*1.25+8*2.25)</f>
        <v>43.5</v>
      </c>
      <c r="C53" t="s">
        <v>7</v>
      </c>
      <c r="D53" s="2" t="s">
        <v>49</v>
      </c>
      <c r="E53" s="57"/>
      <c r="F53" s="16">
        <f>E53*B53</f>
        <v>0</v>
      </c>
    </row>
    <row r="54" spans="1:6" x14ac:dyDescent="0.2">
      <c r="E54" s="52"/>
    </row>
    <row r="55" spans="1:6" ht="38.25" x14ac:dyDescent="0.2">
      <c r="A55" s="13" t="s">
        <v>292</v>
      </c>
      <c r="B55" s="11">
        <v>12</v>
      </c>
      <c r="C55" s="11" t="s">
        <v>7</v>
      </c>
      <c r="D55" s="2" t="s">
        <v>520</v>
      </c>
      <c r="E55" s="15"/>
      <c r="F55" s="16">
        <f>E55*B55</f>
        <v>0</v>
      </c>
    </row>
    <row r="56" spans="1:6" x14ac:dyDescent="0.2">
      <c r="A56" s="45" t="s">
        <v>415</v>
      </c>
      <c r="B56" s="43">
        <v>12</v>
      </c>
      <c r="C56" s="43" t="s">
        <v>7</v>
      </c>
      <c r="D56" s="42" t="s">
        <v>261</v>
      </c>
      <c r="E56" s="58"/>
      <c r="F56" s="56">
        <f>E56*B56</f>
        <v>0</v>
      </c>
    </row>
    <row r="57" spans="1:6" x14ac:dyDescent="0.2">
      <c r="E57" s="15"/>
    </row>
    <row r="58" spans="1:6" ht="14.25" customHeight="1" x14ac:dyDescent="0.2">
      <c r="A58" s="13" t="s">
        <v>416</v>
      </c>
      <c r="B58">
        <v>11</v>
      </c>
      <c r="C58" t="s">
        <v>11</v>
      </c>
      <c r="D58" s="2" t="s">
        <v>50</v>
      </c>
      <c r="E58" s="59"/>
      <c r="F58" s="16">
        <f>E58*B58</f>
        <v>0</v>
      </c>
    </row>
    <row r="59" spans="1:6" ht="14.25" customHeight="1" x14ac:dyDescent="0.2">
      <c r="D59" t="s">
        <v>158</v>
      </c>
      <c r="E59" s="17"/>
    </row>
    <row r="60" spans="1:6" ht="14.25" customHeight="1" x14ac:dyDescent="0.2">
      <c r="A60" s="45" t="s">
        <v>417</v>
      </c>
      <c r="B60" s="43">
        <v>11</v>
      </c>
      <c r="C60" s="43" t="s">
        <v>11</v>
      </c>
      <c r="D60" s="43" t="s">
        <v>261</v>
      </c>
      <c r="E60" s="58"/>
      <c r="F60" s="56">
        <f>E60*B60</f>
        <v>0</v>
      </c>
    </row>
    <row r="61" spans="1:6" x14ac:dyDescent="0.2">
      <c r="E61" s="15"/>
    </row>
    <row r="62" spans="1:6" ht="25.5" x14ac:dyDescent="0.2">
      <c r="A62" s="13" t="s">
        <v>418</v>
      </c>
      <c r="B62">
        <v>4</v>
      </c>
      <c r="C62" t="s">
        <v>11</v>
      </c>
      <c r="D62" s="2" t="s">
        <v>263</v>
      </c>
      <c r="E62" s="17"/>
      <c r="F62" s="16">
        <f>E62*B62</f>
        <v>0</v>
      </c>
    </row>
    <row r="63" spans="1:6" x14ac:dyDescent="0.2">
      <c r="A63" s="45" t="s">
        <v>419</v>
      </c>
      <c r="B63" s="43">
        <v>4</v>
      </c>
      <c r="C63" s="43" t="s">
        <v>11</v>
      </c>
      <c r="D63" s="42" t="s">
        <v>261</v>
      </c>
      <c r="E63" s="58"/>
      <c r="F63" s="56">
        <f>E63*B63</f>
        <v>0</v>
      </c>
    </row>
    <row r="64" spans="1:6" x14ac:dyDescent="0.2">
      <c r="E64" s="15"/>
    </row>
    <row r="65" spans="1:6" ht="24.75" customHeight="1" x14ac:dyDescent="0.2">
      <c r="A65" s="13" t="s">
        <v>420</v>
      </c>
      <c r="B65">
        <v>6</v>
      </c>
      <c r="C65" t="s">
        <v>11</v>
      </c>
      <c r="D65" s="2" t="s">
        <v>264</v>
      </c>
      <c r="E65" s="15"/>
      <c r="F65" s="16">
        <f>E65*B65</f>
        <v>0</v>
      </c>
    </row>
    <row r="66" spans="1:6" ht="16.5" customHeight="1" x14ac:dyDescent="0.2">
      <c r="A66" s="40" t="s">
        <v>421</v>
      </c>
      <c r="B66" s="43">
        <v>6</v>
      </c>
      <c r="C66" s="43" t="s">
        <v>11</v>
      </c>
      <c r="D66" s="42" t="s">
        <v>261</v>
      </c>
      <c r="E66" s="60"/>
      <c r="F66" s="56">
        <f>E66*B66</f>
        <v>0</v>
      </c>
    </row>
    <row r="67" spans="1:6" x14ac:dyDescent="0.2">
      <c r="E67" s="15"/>
    </row>
    <row r="68" spans="1:6" ht="25.5" x14ac:dyDescent="0.2">
      <c r="A68" s="13" t="s">
        <v>422</v>
      </c>
      <c r="B68">
        <v>2</v>
      </c>
      <c r="C68" t="s">
        <v>11</v>
      </c>
      <c r="D68" s="2" t="s">
        <v>266</v>
      </c>
      <c r="E68" s="15"/>
      <c r="F68" s="16">
        <f>E68*B68</f>
        <v>0</v>
      </c>
    </row>
    <row r="69" spans="1:6" x14ac:dyDescent="0.2">
      <c r="A69" s="45" t="s">
        <v>423</v>
      </c>
      <c r="B69" s="43">
        <v>2</v>
      </c>
      <c r="C69" s="43" t="s">
        <v>11</v>
      </c>
      <c r="D69" s="42" t="s">
        <v>265</v>
      </c>
      <c r="E69" s="58"/>
      <c r="F69" s="56">
        <f>E69*B69</f>
        <v>0</v>
      </c>
    </row>
    <row r="70" spans="1:6" x14ac:dyDescent="0.2">
      <c r="E70" s="15"/>
    </row>
    <row r="71" spans="1:6" ht="25.5" x14ac:dyDescent="0.2">
      <c r="A71" s="13" t="s">
        <v>320</v>
      </c>
      <c r="B71">
        <v>1</v>
      </c>
      <c r="C71" t="s">
        <v>11</v>
      </c>
      <c r="D71" s="2" t="s">
        <v>267</v>
      </c>
      <c r="E71" s="15"/>
      <c r="F71" s="16">
        <f>E71*B71</f>
        <v>0</v>
      </c>
    </row>
    <row r="72" spans="1:6" x14ac:dyDescent="0.2">
      <c r="A72" s="45" t="s">
        <v>321</v>
      </c>
      <c r="B72" s="43">
        <v>1</v>
      </c>
      <c r="C72" s="43" t="s">
        <v>11</v>
      </c>
      <c r="D72" s="42" t="s">
        <v>265</v>
      </c>
      <c r="E72" s="58"/>
      <c r="F72" s="56">
        <f>E72*B72</f>
        <v>0</v>
      </c>
    </row>
    <row r="73" spans="1:6" x14ac:dyDescent="0.2">
      <c r="E73" s="15"/>
    </row>
    <row r="74" spans="1:6" ht="25.5" x14ac:dyDescent="0.2">
      <c r="A74" s="13" t="s">
        <v>323</v>
      </c>
      <c r="B74">
        <v>1</v>
      </c>
      <c r="C74" t="s">
        <v>11</v>
      </c>
      <c r="D74" s="2" t="s">
        <v>268</v>
      </c>
      <c r="E74" s="15"/>
      <c r="F74" s="16">
        <f>E74*B74</f>
        <v>0</v>
      </c>
    </row>
    <row r="75" spans="1:6" x14ac:dyDescent="0.2">
      <c r="A75" s="45" t="s">
        <v>324</v>
      </c>
      <c r="B75" s="43">
        <v>1</v>
      </c>
      <c r="C75" s="43" t="s">
        <v>11</v>
      </c>
      <c r="D75" s="42" t="s">
        <v>265</v>
      </c>
      <c r="E75" s="58"/>
      <c r="F75" s="56">
        <f>E75*B75</f>
        <v>0</v>
      </c>
    </row>
    <row r="76" spans="1:6" x14ac:dyDescent="0.2">
      <c r="E76" s="15"/>
    </row>
    <row r="77" spans="1:6" ht="25.5" x14ac:dyDescent="0.2">
      <c r="A77" s="13" t="s">
        <v>326</v>
      </c>
      <c r="B77">
        <v>1</v>
      </c>
      <c r="C77" t="s">
        <v>11</v>
      </c>
      <c r="D77" s="2" t="s">
        <v>269</v>
      </c>
      <c r="E77" s="15"/>
      <c r="F77" s="16">
        <f>E77*B77</f>
        <v>0</v>
      </c>
    </row>
    <row r="78" spans="1:6" x14ac:dyDescent="0.2">
      <c r="A78" s="45" t="s">
        <v>327</v>
      </c>
      <c r="B78" s="43">
        <v>1</v>
      </c>
      <c r="C78" s="43" t="s">
        <v>4</v>
      </c>
      <c r="D78" s="42" t="s">
        <v>261</v>
      </c>
      <c r="E78" s="58"/>
      <c r="F78" s="56">
        <f>E78*B78</f>
        <v>0</v>
      </c>
    </row>
    <row r="79" spans="1:6" x14ac:dyDescent="0.2">
      <c r="E79" s="15"/>
    </row>
    <row r="80" spans="1:6" ht="36.75" customHeight="1" x14ac:dyDescent="0.2">
      <c r="A80" s="13" t="s">
        <v>329</v>
      </c>
      <c r="B80">
        <v>1</v>
      </c>
      <c r="C80" t="s">
        <v>11</v>
      </c>
      <c r="D80" s="2" t="s">
        <v>280</v>
      </c>
      <c r="E80" s="15"/>
      <c r="F80" s="16">
        <f>E80*B80</f>
        <v>0</v>
      </c>
    </row>
    <row r="81" spans="1:6" x14ac:dyDescent="0.2">
      <c r="A81" s="45" t="s">
        <v>330</v>
      </c>
      <c r="B81" s="43">
        <v>1</v>
      </c>
      <c r="C81" s="43" t="s">
        <v>11</v>
      </c>
      <c r="D81" s="42" t="s">
        <v>265</v>
      </c>
      <c r="E81" s="58"/>
      <c r="F81" s="56">
        <f>E81*B81</f>
        <v>0</v>
      </c>
    </row>
    <row r="82" spans="1:6" x14ac:dyDescent="0.2">
      <c r="E82" s="15"/>
    </row>
    <row r="83" spans="1:6" ht="25.5" x14ac:dyDescent="0.2">
      <c r="A83" s="13" t="s">
        <v>331</v>
      </c>
      <c r="B83" s="9">
        <f>B8</f>
        <v>12</v>
      </c>
      <c r="C83" t="s">
        <v>7</v>
      </c>
      <c r="D83" s="2" t="s">
        <v>271</v>
      </c>
      <c r="E83" s="15"/>
      <c r="F83" s="16">
        <f>E83*B83</f>
        <v>0</v>
      </c>
    </row>
    <row r="84" spans="1:6" x14ac:dyDescent="0.2">
      <c r="A84" s="45" t="s">
        <v>332</v>
      </c>
      <c r="B84" s="44">
        <v>12</v>
      </c>
      <c r="C84" s="43" t="s">
        <v>7</v>
      </c>
      <c r="D84" s="42" t="s">
        <v>270</v>
      </c>
      <c r="E84" s="58"/>
      <c r="F84" s="56">
        <f>E84*B84</f>
        <v>0</v>
      </c>
    </row>
    <row r="85" spans="1:6" x14ac:dyDescent="0.2">
      <c r="E85" s="15"/>
    </row>
    <row r="86" spans="1:6" ht="27.75" customHeight="1" x14ac:dyDescent="0.2">
      <c r="A86" s="29" t="s">
        <v>360</v>
      </c>
      <c r="B86" s="11">
        <v>205</v>
      </c>
      <c r="C86" s="11" t="s">
        <v>5</v>
      </c>
      <c r="D86" s="2" t="s">
        <v>53</v>
      </c>
      <c r="E86" s="15"/>
    </row>
    <row r="87" spans="1:6" x14ac:dyDescent="0.2">
      <c r="A87" s="29"/>
      <c r="D87" s="2" t="s">
        <v>54</v>
      </c>
      <c r="E87" s="15"/>
    </row>
    <row r="88" spans="1:6" x14ac:dyDescent="0.2">
      <c r="A88" s="29"/>
      <c r="D88" s="2" t="s">
        <v>55</v>
      </c>
      <c r="E88" s="15"/>
    </row>
    <row r="89" spans="1:6" x14ac:dyDescent="0.2">
      <c r="A89" s="29"/>
      <c r="D89" s="2" t="s">
        <v>56</v>
      </c>
      <c r="E89" s="15"/>
    </row>
    <row r="90" spans="1:6" x14ac:dyDescent="0.2">
      <c r="A90" s="29"/>
      <c r="D90" s="2">
        <v>0.13200000000000001</v>
      </c>
      <c r="E90" s="15"/>
    </row>
    <row r="91" spans="1:6" x14ac:dyDescent="0.2">
      <c r="A91" s="29"/>
      <c r="D91" s="31" t="s">
        <v>57</v>
      </c>
      <c r="E91" s="15"/>
      <c r="F91" s="16">
        <f>E91*D90*B86</f>
        <v>0</v>
      </c>
    </row>
    <row r="92" spans="1:6" x14ac:dyDescent="0.2">
      <c r="A92" s="29"/>
      <c r="E92" s="15"/>
    </row>
    <row r="93" spans="1:6" ht="89.25" x14ac:dyDescent="0.2">
      <c r="A93" s="29" t="s">
        <v>361</v>
      </c>
      <c r="B93" s="11">
        <v>255</v>
      </c>
      <c r="C93" s="11" t="s">
        <v>5</v>
      </c>
      <c r="D93" s="2" t="s">
        <v>58</v>
      </c>
      <c r="E93" s="15"/>
    </row>
    <row r="94" spans="1:6" x14ac:dyDescent="0.2">
      <c r="A94" s="29"/>
      <c r="D94" s="2" t="s">
        <v>54</v>
      </c>
      <c r="E94" s="15"/>
    </row>
    <row r="95" spans="1:6" x14ac:dyDescent="0.2">
      <c r="A95" s="29"/>
      <c r="D95" s="2" t="s">
        <v>55</v>
      </c>
      <c r="E95" s="15"/>
    </row>
    <row r="96" spans="1:6" x14ac:dyDescent="0.2">
      <c r="A96" s="29"/>
      <c r="D96" s="31" t="s">
        <v>56</v>
      </c>
      <c r="E96" s="15"/>
    </row>
    <row r="98" spans="1:6" x14ac:dyDescent="0.2">
      <c r="A98" s="29"/>
      <c r="D98" s="2">
        <v>0.13200000000000001</v>
      </c>
      <c r="E98" s="15"/>
    </row>
    <row r="99" spans="1:6" x14ac:dyDescent="0.2">
      <c r="A99" s="29"/>
      <c r="D99" s="31" t="s">
        <v>57</v>
      </c>
      <c r="E99" s="15"/>
      <c r="F99" s="16">
        <f>E99*D98*B93</f>
        <v>0</v>
      </c>
    </row>
    <row r="100" spans="1:6" x14ac:dyDescent="0.2">
      <c r="A100" s="29"/>
      <c r="E100" s="15"/>
    </row>
    <row r="101" spans="1:6" x14ac:dyDescent="0.2">
      <c r="A101" s="45" t="s">
        <v>362</v>
      </c>
      <c r="B101" s="43">
        <v>1</v>
      </c>
      <c r="C101" s="43" t="s">
        <v>12</v>
      </c>
      <c r="D101" s="42" t="s">
        <v>59</v>
      </c>
      <c r="E101" s="58"/>
      <c r="F101" s="56">
        <f>E101*B101</f>
        <v>0</v>
      </c>
    </row>
    <row r="102" spans="1:6" x14ac:dyDescent="0.2">
      <c r="A102" s="45"/>
      <c r="B102" s="43"/>
      <c r="C102" s="43"/>
      <c r="D102" s="42" t="s">
        <v>424</v>
      </c>
      <c r="E102" s="58"/>
      <c r="F102" s="56"/>
    </row>
    <row r="103" spans="1:6" x14ac:dyDescent="0.2">
      <c r="A103" s="13" t="s">
        <v>425</v>
      </c>
      <c r="B103">
        <v>1</v>
      </c>
      <c r="C103" t="s">
        <v>30</v>
      </c>
      <c r="D103" s="2" t="s">
        <v>60</v>
      </c>
      <c r="E103" s="15"/>
      <c r="F103" s="16">
        <f>E103*B103</f>
        <v>0</v>
      </c>
    </row>
    <row r="104" spans="1:6" x14ac:dyDescent="0.2">
      <c r="E104" s="15"/>
    </row>
    <row r="105" spans="1:6" ht="27.75" customHeight="1" x14ac:dyDescent="0.2">
      <c r="A105" s="13" t="s">
        <v>426</v>
      </c>
      <c r="B105" s="10">
        <f>12*8</f>
        <v>96</v>
      </c>
      <c r="C105" s="11" t="s">
        <v>5</v>
      </c>
      <c r="D105" s="2" t="s">
        <v>391</v>
      </c>
      <c r="E105" s="52"/>
      <c r="F105" s="16">
        <f>E105*B105</f>
        <v>0</v>
      </c>
    </row>
    <row r="106" spans="1:6" x14ac:dyDescent="0.2">
      <c r="A106" s="45" t="s">
        <v>427</v>
      </c>
      <c r="B106" s="44">
        <f>B105</f>
        <v>96</v>
      </c>
      <c r="C106" s="43"/>
      <c r="D106" s="42" t="s">
        <v>260</v>
      </c>
      <c r="E106" s="58"/>
      <c r="F106" s="56">
        <f>E106*B106</f>
        <v>0</v>
      </c>
    </row>
    <row r="107" spans="1:6" x14ac:dyDescent="0.2">
      <c r="B107" s="10"/>
      <c r="C107" s="11"/>
      <c r="E107" s="52"/>
    </row>
    <row r="108" spans="1:6" ht="25.5" x14ac:dyDescent="0.2">
      <c r="A108" s="13" t="s">
        <v>428</v>
      </c>
      <c r="B108" s="10">
        <v>12</v>
      </c>
      <c r="C108" s="11" t="s">
        <v>7</v>
      </c>
      <c r="D108" s="2" t="s">
        <v>156</v>
      </c>
      <c r="E108" s="52"/>
      <c r="F108" s="16">
        <f>B108*E108</f>
        <v>0</v>
      </c>
    </row>
    <row r="109" spans="1:6" x14ac:dyDescent="0.2">
      <c r="A109" s="45" t="s">
        <v>429</v>
      </c>
      <c r="B109" s="46">
        <f>B108</f>
        <v>12</v>
      </c>
      <c r="C109" s="41"/>
      <c r="D109" s="42" t="s">
        <v>262</v>
      </c>
      <c r="E109" s="55"/>
      <c r="F109" s="56">
        <f>E109*B109</f>
        <v>0</v>
      </c>
    </row>
    <row r="110" spans="1:6" x14ac:dyDescent="0.2">
      <c r="B110" s="10"/>
      <c r="C110" s="11"/>
      <c r="E110" s="52"/>
    </row>
    <row r="111" spans="1:6" ht="63.75" x14ac:dyDescent="0.2">
      <c r="A111" s="13" t="s">
        <v>430</v>
      </c>
      <c r="B111" s="10">
        <f>B105</f>
        <v>96</v>
      </c>
      <c r="C111" s="11" t="s">
        <v>5</v>
      </c>
      <c r="D111" s="2" t="s">
        <v>432</v>
      </c>
      <c r="E111" s="61"/>
      <c r="F111" s="62">
        <f>E111*B111</f>
        <v>0</v>
      </c>
    </row>
    <row r="112" spans="1:6" x14ac:dyDescent="0.2">
      <c r="A112" s="45" t="s">
        <v>433</v>
      </c>
      <c r="B112" s="46">
        <f>B111</f>
        <v>96</v>
      </c>
      <c r="C112" s="41"/>
      <c r="D112" s="42" t="s">
        <v>431</v>
      </c>
      <c r="E112" s="55"/>
      <c r="F112" s="56">
        <f>E112*B112</f>
        <v>0</v>
      </c>
    </row>
    <row r="113" spans="1:6" x14ac:dyDescent="0.2">
      <c r="E113" s="15"/>
    </row>
    <row r="115" spans="1:6" x14ac:dyDescent="0.2">
      <c r="D115" s="7" t="s">
        <v>250</v>
      </c>
      <c r="E115" s="15"/>
    </row>
    <row r="116" spans="1:6" ht="25.5" x14ac:dyDescent="0.2">
      <c r="A116" s="13" t="s">
        <v>434</v>
      </c>
      <c r="B116">
        <v>1</v>
      </c>
      <c r="C116" t="s">
        <v>11</v>
      </c>
      <c r="D116" s="2" t="s">
        <v>249</v>
      </c>
      <c r="E116" s="15"/>
      <c r="F116" s="16">
        <f>E116*B116</f>
        <v>0</v>
      </c>
    </row>
    <row r="117" spans="1:6" x14ac:dyDescent="0.2">
      <c r="D117" s="7"/>
      <c r="E117" s="15"/>
    </row>
    <row r="118" spans="1:6" x14ac:dyDescent="0.2">
      <c r="A118" s="13" t="s">
        <v>435</v>
      </c>
      <c r="B118">
        <v>12.16</v>
      </c>
      <c r="C118" t="s">
        <v>7</v>
      </c>
      <c r="D118" s="2" t="s">
        <v>272</v>
      </c>
      <c r="E118" s="15"/>
    </row>
    <row r="119" spans="1:6" x14ac:dyDescent="0.2">
      <c r="D119" s="2" t="s">
        <v>276</v>
      </c>
      <c r="E119" s="15"/>
    </row>
    <row r="120" spans="1:6" x14ac:dyDescent="0.2">
      <c r="E120" s="15"/>
    </row>
    <row r="121" spans="1:6" x14ac:dyDescent="0.2">
      <c r="A121" s="13" t="s">
        <v>436</v>
      </c>
      <c r="B121">
        <f>2*1.75</f>
        <v>3.5</v>
      </c>
      <c r="C121" t="s">
        <v>7</v>
      </c>
      <c r="D121" s="2" t="s">
        <v>273</v>
      </c>
      <c r="E121" s="15"/>
    </row>
    <row r="122" spans="1:6" x14ac:dyDescent="0.2">
      <c r="D122" s="2" t="s">
        <v>276</v>
      </c>
      <c r="E122" s="15"/>
    </row>
    <row r="123" spans="1:6" x14ac:dyDescent="0.2">
      <c r="E123" s="15"/>
    </row>
    <row r="124" spans="1:6" x14ac:dyDescent="0.2">
      <c r="A124" s="13" t="s">
        <v>437</v>
      </c>
      <c r="B124">
        <f>5.1</f>
        <v>5.0999999999999996</v>
      </c>
      <c r="C124" t="s">
        <v>7</v>
      </c>
      <c r="D124" s="2" t="s">
        <v>275</v>
      </c>
      <c r="E124" s="15"/>
    </row>
    <row r="125" spans="1:6" x14ac:dyDescent="0.2">
      <c r="D125" s="2" t="s">
        <v>276</v>
      </c>
      <c r="E125" s="15"/>
    </row>
    <row r="126" spans="1:6" x14ac:dyDescent="0.2">
      <c r="E126" s="15"/>
    </row>
    <row r="127" spans="1:6" x14ac:dyDescent="0.2">
      <c r="A127" s="13" t="s">
        <v>438</v>
      </c>
      <c r="B127">
        <f>2*3.25</f>
        <v>6.5</v>
      </c>
      <c r="C127" t="s">
        <v>7</v>
      </c>
      <c r="D127" s="2" t="s">
        <v>274</v>
      </c>
      <c r="E127" s="15"/>
    </row>
    <row r="128" spans="1:6" x14ac:dyDescent="0.2">
      <c r="D128" s="2" t="s">
        <v>277</v>
      </c>
      <c r="E128" s="15"/>
    </row>
    <row r="129" spans="1:6" x14ac:dyDescent="0.2">
      <c r="E129" s="15"/>
    </row>
    <row r="130" spans="1:6" x14ac:dyDescent="0.2">
      <c r="A130" s="13" t="s">
        <v>439</v>
      </c>
      <c r="B130" s="9">
        <f>SUM(B118:B127)</f>
        <v>27.259999999999998</v>
      </c>
      <c r="C130" t="s">
        <v>7</v>
      </c>
      <c r="D130" s="2" t="s">
        <v>279</v>
      </c>
      <c r="E130" s="18"/>
      <c r="F130" s="16">
        <f>E130*B130</f>
        <v>0</v>
      </c>
    </row>
    <row r="131" spans="1:6" x14ac:dyDescent="0.2">
      <c r="B131" s="9"/>
      <c r="E131" s="15"/>
    </row>
    <row r="132" spans="1:6" x14ac:dyDescent="0.2">
      <c r="D132" s="42" t="s">
        <v>283</v>
      </c>
      <c r="E132" s="15"/>
    </row>
    <row r="133" spans="1:6" ht="38.25" x14ac:dyDescent="0.2">
      <c r="D133" s="42" t="s">
        <v>440</v>
      </c>
      <c r="E133" s="15"/>
    </row>
    <row r="134" spans="1:6" x14ac:dyDescent="0.2">
      <c r="E134" s="15"/>
    </row>
    <row r="135" spans="1:6" x14ac:dyDescent="0.2">
      <c r="D135" s="2" t="s">
        <v>287</v>
      </c>
      <c r="E135" s="15"/>
    </row>
    <row r="136" spans="1:6" x14ac:dyDescent="0.2">
      <c r="A136" s="13" t="s">
        <v>441</v>
      </c>
      <c r="B136">
        <v>1</v>
      </c>
      <c r="C136" t="s">
        <v>4</v>
      </c>
      <c r="D136" s="2" t="s">
        <v>286</v>
      </c>
      <c r="E136" s="15"/>
      <c r="F136" s="16">
        <f>E136*B136</f>
        <v>0</v>
      </c>
    </row>
    <row r="137" spans="1:6" x14ac:dyDescent="0.2">
      <c r="A137" s="45" t="s">
        <v>442</v>
      </c>
      <c r="B137" s="43">
        <v>1</v>
      </c>
      <c r="C137" s="43" t="s">
        <v>4</v>
      </c>
      <c r="D137" s="42" t="s">
        <v>251</v>
      </c>
      <c r="E137" s="58"/>
      <c r="F137" s="56">
        <f>E137*B137</f>
        <v>0</v>
      </c>
    </row>
    <row r="138" spans="1:6" x14ac:dyDescent="0.2">
      <c r="A138" s="45"/>
      <c r="B138" s="43"/>
      <c r="C138" s="43"/>
      <c r="D138" s="42" t="s">
        <v>521</v>
      </c>
      <c r="E138" s="58"/>
      <c r="F138" s="56"/>
    </row>
    <row r="139" spans="1:6" ht="25.5" x14ac:dyDescent="0.2">
      <c r="A139" s="45"/>
      <c r="B139" s="43"/>
      <c r="C139" s="43"/>
      <c r="D139" s="42" t="s">
        <v>394</v>
      </c>
      <c r="E139" s="58"/>
      <c r="F139" s="56"/>
    </row>
    <row r="140" spans="1:6" x14ac:dyDescent="0.2">
      <c r="A140" s="45"/>
      <c r="B140" s="43"/>
      <c r="C140" s="43"/>
      <c r="D140" s="42" t="s">
        <v>284</v>
      </c>
      <c r="E140" s="58"/>
      <c r="F140" s="56"/>
    </row>
    <row r="141" spans="1:6" x14ac:dyDescent="0.2">
      <c r="E141" s="15"/>
    </row>
    <row r="142" spans="1:6" x14ac:dyDescent="0.2">
      <c r="D142" s="2" t="s">
        <v>289</v>
      </c>
      <c r="E142" s="15"/>
    </row>
    <row r="143" spans="1:6" x14ac:dyDescent="0.2">
      <c r="A143" s="13" t="s">
        <v>443</v>
      </c>
      <c r="B143">
        <v>2</v>
      </c>
      <c r="C143" t="s">
        <v>4</v>
      </c>
      <c r="D143" s="2" t="s">
        <v>286</v>
      </c>
      <c r="E143" s="15"/>
      <c r="F143" s="16">
        <f>E143*B143</f>
        <v>0</v>
      </c>
    </row>
    <row r="144" spans="1:6" x14ac:dyDescent="0.2">
      <c r="A144" s="45" t="s">
        <v>444</v>
      </c>
      <c r="B144" s="43">
        <v>2</v>
      </c>
      <c r="C144" s="43" t="s">
        <v>4</v>
      </c>
      <c r="D144" s="42" t="s">
        <v>251</v>
      </c>
      <c r="E144" s="58"/>
      <c r="F144" s="56">
        <f>E144*B144</f>
        <v>0</v>
      </c>
    </row>
    <row r="145" spans="1:6" x14ac:dyDescent="0.2">
      <c r="A145" s="45"/>
      <c r="B145" s="43"/>
      <c r="C145" s="43"/>
      <c r="D145" s="42" t="s">
        <v>523</v>
      </c>
      <c r="E145" s="58"/>
      <c r="F145" s="56"/>
    </row>
    <row r="146" spans="1:6" ht="25.5" x14ac:dyDescent="0.2">
      <c r="A146" s="45"/>
      <c r="B146" s="43"/>
      <c r="C146" s="43"/>
      <c r="D146" s="42" t="s">
        <v>522</v>
      </c>
      <c r="E146" s="58"/>
      <c r="F146" s="56"/>
    </row>
    <row r="147" spans="1:6" x14ac:dyDescent="0.2">
      <c r="E147" s="15"/>
    </row>
    <row r="148" spans="1:6" x14ac:dyDescent="0.2">
      <c r="D148" s="2" t="s">
        <v>290</v>
      </c>
      <c r="E148" s="15"/>
    </row>
    <row r="149" spans="1:6" x14ac:dyDescent="0.2">
      <c r="A149" s="13" t="s">
        <v>445</v>
      </c>
      <c r="B149">
        <v>2</v>
      </c>
      <c r="C149" t="s">
        <v>4</v>
      </c>
      <c r="D149" s="2" t="s">
        <v>286</v>
      </c>
      <c r="E149" s="15"/>
      <c r="F149" s="16">
        <f>E149*B149</f>
        <v>0</v>
      </c>
    </row>
    <row r="150" spans="1:6" x14ac:dyDescent="0.2">
      <c r="A150" s="45" t="s">
        <v>446</v>
      </c>
      <c r="B150" s="43">
        <v>2</v>
      </c>
      <c r="C150" s="43" t="s">
        <v>4</v>
      </c>
      <c r="D150" s="42" t="s">
        <v>251</v>
      </c>
      <c r="E150" s="58"/>
      <c r="F150" s="56">
        <f>E150*B150</f>
        <v>0</v>
      </c>
    </row>
    <row r="151" spans="1:6" x14ac:dyDescent="0.2">
      <c r="A151" s="45"/>
      <c r="B151" s="43"/>
      <c r="C151" s="43"/>
      <c r="D151" s="42" t="s">
        <v>524</v>
      </c>
      <c r="E151" s="58"/>
      <c r="F151" s="56"/>
    </row>
    <row r="152" spans="1:6" ht="25.5" x14ac:dyDescent="0.2">
      <c r="A152" s="45"/>
      <c r="B152" s="43"/>
      <c r="C152" s="43"/>
      <c r="D152" s="42" t="s">
        <v>525</v>
      </c>
      <c r="E152" s="58"/>
      <c r="F152" s="56"/>
    </row>
    <row r="153" spans="1:6" x14ac:dyDescent="0.2">
      <c r="E153" s="15"/>
    </row>
    <row r="154" spans="1:6" x14ac:dyDescent="0.2">
      <c r="D154" s="2" t="s">
        <v>291</v>
      </c>
      <c r="E154" s="15"/>
    </row>
    <row r="155" spans="1:6" x14ac:dyDescent="0.2">
      <c r="A155" s="13" t="s">
        <v>447</v>
      </c>
      <c r="B155">
        <v>11</v>
      </c>
      <c r="C155" t="s">
        <v>4</v>
      </c>
      <c r="D155" s="2" t="s">
        <v>286</v>
      </c>
      <c r="E155" s="15"/>
      <c r="F155" s="16">
        <f>E155*B155</f>
        <v>0</v>
      </c>
    </row>
    <row r="156" spans="1:6" x14ac:dyDescent="0.2">
      <c r="A156" s="45" t="s">
        <v>448</v>
      </c>
      <c r="B156" s="43">
        <v>11</v>
      </c>
      <c r="C156" s="43" t="s">
        <v>4</v>
      </c>
      <c r="D156" s="42" t="s">
        <v>251</v>
      </c>
      <c r="E156" s="58"/>
      <c r="F156" s="56">
        <f>E156*B156</f>
        <v>0</v>
      </c>
    </row>
    <row r="157" spans="1:6" x14ac:dyDescent="0.2">
      <c r="A157" s="45"/>
      <c r="B157" s="43"/>
      <c r="C157" s="43"/>
      <c r="D157" s="42" t="s">
        <v>282</v>
      </c>
      <c r="E157" s="58"/>
      <c r="F157" s="56"/>
    </row>
    <row r="158" spans="1:6" x14ac:dyDescent="0.2">
      <c r="A158" s="45"/>
      <c r="B158" s="43"/>
      <c r="C158" s="43"/>
      <c r="D158" s="42" t="s">
        <v>281</v>
      </c>
      <c r="E158" s="58"/>
      <c r="F158" s="56"/>
    </row>
    <row r="159" spans="1:6" x14ac:dyDescent="0.2">
      <c r="A159" s="45"/>
      <c r="B159" s="43"/>
      <c r="C159" s="43"/>
      <c r="D159" s="42" t="s">
        <v>395</v>
      </c>
      <c r="E159" s="58"/>
      <c r="F159" s="56"/>
    </row>
    <row r="160" spans="1:6" x14ac:dyDescent="0.2">
      <c r="E160" s="15"/>
    </row>
    <row r="161" spans="1:7" x14ac:dyDescent="0.2">
      <c r="D161" s="2" t="s">
        <v>288</v>
      </c>
      <c r="E161" s="15"/>
    </row>
    <row r="162" spans="1:7" x14ac:dyDescent="0.2">
      <c r="A162" s="13" t="s">
        <v>449</v>
      </c>
      <c r="B162">
        <v>1</v>
      </c>
      <c r="C162" t="s">
        <v>4</v>
      </c>
      <c r="D162" s="2" t="s">
        <v>286</v>
      </c>
      <c r="E162" s="15"/>
      <c r="F162" s="16">
        <f>E162*B162</f>
        <v>0</v>
      </c>
    </row>
    <row r="163" spans="1:7" x14ac:dyDescent="0.2">
      <c r="A163" s="45" t="s">
        <v>450</v>
      </c>
      <c r="B163" s="43">
        <v>1</v>
      </c>
      <c r="C163" s="43" t="s">
        <v>4</v>
      </c>
      <c r="D163" s="42" t="s">
        <v>251</v>
      </c>
      <c r="E163" s="58"/>
      <c r="F163" s="56">
        <f>E163*B163</f>
        <v>0</v>
      </c>
    </row>
    <row r="164" spans="1:7" x14ac:dyDescent="0.2">
      <c r="A164" s="45"/>
      <c r="B164" s="43"/>
      <c r="C164" s="43"/>
      <c r="D164" s="42" t="s">
        <v>285</v>
      </c>
      <c r="E164" s="58"/>
      <c r="F164" s="56"/>
    </row>
    <row r="165" spans="1:7" ht="25.5" x14ac:dyDescent="0.2">
      <c r="A165" s="45"/>
      <c r="B165" s="43"/>
      <c r="C165" s="43"/>
      <c r="D165" s="42" t="s">
        <v>394</v>
      </c>
      <c r="E165" s="58"/>
      <c r="F165" s="56"/>
    </row>
    <row r="166" spans="1:7" x14ac:dyDescent="0.2">
      <c r="A166" s="45"/>
      <c r="B166" s="43"/>
      <c r="C166" s="43"/>
      <c r="D166" s="42" t="s">
        <v>284</v>
      </c>
      <c r="E166" s="58"/>
      <c r="F166" s="56"/>
    </row>
    <row r="167" spans="1:7" x14ac:dyDescent="0.2">
      <c r="E167" s="15"/>
    </row>
    <row r="168" spans="1:7" x14ac:dyDescent="0.2">
      <c r="E168" s="15"/>
    </row>
    <row r="169" spans="1:7" x14ac:dyDescent="0.2">
      <c r="A169" s="13" t="s">
        <v>451</v>
      </c>
      <c r="B169">
        <v>10</v>
      </c>
      <c r="C169" t="s">
        <v>61</v>
      </c>
      <c r="D169" s="2" t="s">
        <v>62</v>
      </c>
      <c r="E169" s="15"/>
      <c r="F169" s="16">
        <f>E169*B169</f>
        <v>0</v>
      </c>
    </row>
    <row r="170" spans="1:7" x14ac:dyDescent="0.2">
      <c r="E170" s="15"/>
    </row>
    <row r="171" spans="1:7" x14ac:dyDescent="0.2">
      <c r="A171" s="13" t="s">
        <v>452</v>
      </c>
      <c r="B171">
        <v>7</v>
      </c>
      <c r="C171" t="s">
        <v>8</v>
      </c>
      <c r="D171" s="2" t="s">
        <v>278</v>
      </c>
      <c r="E171" s="15"/>
      <c r="F171" s="16">
        <f>E171*B171</f>
        <v>0</v>
      </c>
    </row>
    <row r="172" spans="1:7" x14ac:dyDescent="0.2">
      <c r="E172" s="15"/>
    </row>
    <row r="173" spans="1:7" x14ac:dyDescent="0.2">
      <c r="A173" s="13" t="s">
        <v>453</v>
      </c>
      <c r="B173">
        <v>4</v>
      </c>
      <c r="C173" t="s">
        <v>8</v>
      </c>
      <c r="D173" s="2" t="s">
        <v>64</v>
      </c>
      <c r="E173" s="15"/>
      <c r="F173" s="16">
        <f>E173*B173</f>
        <v>0</v>
      </c>
      <c r="G173" s="63"/>
    </row>
    <row r="174" spans="1:7" x14ac:dyDescent="0.2">
      <c r="E174" s="15"/>
    </row>
    <row r="175" spans="1:7" x14ac:dyDescent="0.2">
      <c r="A175"/>
      <c r="D175" s="28" t="s">
        <v>46</v>
      </c>
      <c r="E175" s="15"/>
      <c r="G175" s="54">
        <f>SUM(F41:F173)</f>
        <v>0</v>
      </c>
    </row>
    <row r="176" spans="1:7" x14ac:dyDescent="0.2">
      <c r="E176" s="15"/>
    </row>
    <row r="177" spans="1:7" x14ac:dyDescent="0.2">
      <c r="A177" s="1" t="s">
        <v>25</v>
      </c>
      <c r="D177" s="26" t="s">
        <v>9</v>
      </c>
      <c r="E177" s="15"/>
    </row>
    <row r="178" spans="1:7" x14ac:dyDescent="0.2">
      <c r="E178" s="15"/>
    </row>
    <row r="179" spans="1:7" x14ac:dyDescent="0.2">
      <c r="A179" s="45" t="s">
        <v>335</v>
      </c>
      <c r="B179" s="44">
        <f>(9.05+1)*12</f>
        <v>120.60000000000001</v>
      </c>
      <c r="C179" s="43" t="s">
        <v>5</v>
      </c>
      <c r="D179" s="42" t="s">
        <v>503</v>
      </c>
      <c r="E179" s="58"/>
      <c r="F179" s="56">
        <f>E179*B179</f>
        <v>0</v>
      </c>
    </row>
    <row r="180" spans="1:7" x14ac:dyDescent="0.2">
      <c r="A180" s="45" t="s">
        <v>336</v>
      </c>
      <c r="B180" s="43">
        <v>1</v>
      </c>
      <c r="C180" s="43" t="s">
        <v>21</v>
      </c>
      <c r="D180" s="42" t="s">
        <v>65</v>
      </c>
      <c r="E180" s="58"/>
      <c r="F180" s="56">
        <f>E180*B179</f>
        <v>0</v>
      </c>
    </row>
    <row r="181" spans="1:7" x14ac:dyDescent="0.2">
      <c r="E181" s="15"/>
    </row>
    <row r="182" spans="1:7" ht="25.5" customHeight="1" x14ac:dyDescent="0.2">
      <c r="A182" s="13" t="s">
        <v>343</v>
      </c>
      <c r="B182" s="10">
        <f>B179</f>
        <v>120.60000000000001</v>
      </c>
      <c r="C182" s="11" t="s">
        <v>5</v>
      </c>
      <c r="D182" s="2" t="s">
        <v>66</v>
      </c>
      <c r="E182" s="15"/>
      <c r="F182" s="16">
        <f>E182*B182</f>
        <v>0</v>
      </c>
    </row>
    <row r="183" spans="1:7" x14ac:dyDescent="0.2">
      <c r="E183" s="15"/>
    </row>
    <row r="184" spans="1:7" x14ac:dyDescent="0.2">
      <c r="D184" s="2" t="s">
        <v>67</v>
      </c>
      <c r="E184" s="15"/>
    </row>
    <row r="185" spans="1:7" ht="38.25" x14ac:dyDescent="0.2">
      <c r="D185" s="2" t="s">
        <v>499</v>
      </c>
      <c r="E185" s="15"/>
    </row>
    <row r="186" spans="1:7" x14ac:dyDescent="0.2">
      <c r="D186" s="2" t="s">
        <v>68</v>
      </c>
      <c r="E186" s="15"/>
    </row>
    <row r="187" spans="1:7" x14ac:dyDescent="0.2">
      <c r="D187" s="2" t="s">
        <v>69</v>
      </c>
      <c r="E187" s="15"/>
    </row>
    <row r="188" spans="1:7" x14ac:dyDescent="0.2">
      <c r="D188" s="2" t="s">
        <v>70</v>
      </c>
      <c r="E188" s="15"/>
    </row>
    <row r="189" spans="1:7" x14ac:dyDescent="0.2">
      <c r="D189" s="2" t="s">
        <v>71</v>
      </c>
      <c r="E189" s="15"/>
    </row>
    <row r="190" spans="1:7" x14ac:dyDescent="0.2">
      <c r="D190" s="2" t="s">
        <v>160</v>
      </c>
      <c r="E190" s="15"/>
    </row>
    <row r="191" spans="1:7" x14ac:dyDescent="0.2">
      <c r="E191" s="15"/>
    </row>
    <row r="192" spans="1:7" x14ac:dyDescent="0.2">
      <c r="D192" s="35" t="s">
        <v>46</v>
      </c>
      <c r="G192" s="54">
        <f>SUM(F179:F190)</f>
        <v>0</v>
      </c>
    </row>
    <row r="193" spans="1:6" x14ac:dyDescent="0.2">
      <c r="E193" s="15"/>
    </row>
    <row r="194" spans="1:6" ht="34.5" customHeight="1" x14ac:dyDescent="0.2">
      <c r="A194" s="13" t="s">
        <v>337</v>
      </c>
      <c r="D194" s="34" t="s">
        <v>0</v>
      </c>
      <c r="E194" s="15"/>
    </row>
    <row r="195" spans="1:6" ht="63.75" x14ac:dyDescent="0.2">
      <c r="A195" s="13" t="s">
        <v>26</v>
      </c>
      <c r="B195" s="11">
        <v>10</v>
      </c>
      <c r="C195" s="11" t="s">
        <v>7</v>
      </c>
      <c r="D195" s="2" t="s">
        <v>235</v>
      </c>
      <c r="E195" s="15"/>
      <c r="F195" s="16">
        <f>E195*B195</f>
        <v>0</v>
      </c>
    </row>
    <row r="196" spans="1:6" ht="15" customHeight="1" x14ac:dyDescent="0.2">
      <c r="D196" s="2" t="s">
        <v>227</v>
      </c>
      <c r="E196" s="15"/>
    </row>
    <row r="197" spans="1:6" x14ac:dyDescent="0.2">
      <c r="E197" s="15"/>
    </row>
    <row r="198" spans="1:6" ht="63.75" x14ac:dyDescent="0.2">
      <c r="A198" s="13" t="s">
        <v>27</v>
      </c>
      <c r="B198" s="11">
        <v>3.5</v>
      </c>
      <c r="C198" s="11" t="s">
        <v>7</v>
      </c>
      <c r="D198" s="2" t="s">
        <v>293</v>
      </c>
      <c r="E198" s="15"/>
      <c r="F198" s="16">
        <f>E198*B198</f>
        <v>0</v>
      </c>
    </row>
    <row r="199" spans="1:6" ht="12" customHeight="1" x14ac:dyDescent="0.2">
      <c r="D199" s="2" t="s">
        <v>227</v>
      </c>
      <c r="E199" s="15"/>
    </row>
    <row r="200" spans="1:6" ht="12" customHeight="1" x14ac:dyDescent="0.2">
      <c r="E200" s="15"/>
    </row>
    <row r="201" spans="1:6" ht="38.25" x14ac:dyDescent="0.2">
      <c r="A201" s="13" t="s">
        <v>346</v>
      </c>
      <c r="B201" s="11">
        <v>6.25</v>
      </c>
      <c r="C201" s="11" t="s">
        <v>236</v>
      </c>
      <c r="D201" s="2" t="s">
        <v>237</v>
      </c>
      <c r="E201" s="15"/>
      <c r="F201" s="16">
        <f>E201*B201</f>
        <v>0</v>
      </c>
    </row>
    <row r="202" spans="1:6" ht="12" customHeight="1" x14ac:dyDescent="0.2">
      <c r="A202" s="13" t="s">
        <v>356</v>
      </c>
      <c r="B202">
        <f>B201</f>
        <v>6.25</v>
      </c>
      <c r="C202" t="str">
        <f>C201</f>
        <v xml:space="preserve"> m </v>
      </c>
      <c r="D202" s="2" t="s">
        <v>238</v>
      </c>
      <c r="E202" s="15"/>
      <c r="F202" s="16">
        <f>E202*B202</f>
        <v>0</v>
      </c>
    </row>
    <row r="203" spans="1:6" ht="12" customHeight="1" x14ac:dyDescent="0.2">
      <c r="E203" s="15"/>
    </row>
    <row r="204" spans="1:6" ht="38.25" x14ac:dyDescent="0.2">
      <c r="A204" s="13" t="s">
        <v>347</v>
      </c>
      <c r="B204" s="11">
        <v>6</v>
      </c>
      <c r="C204" s="11" t="s">
        <v>231</v>
      </c>
      <c r="D204" s="2" t="s">
        <v>232</v>
      </c>
      <c r="E204" s="15"/>
      <c r="F204" s="16">
        <f>E204*B204</f>
        <v>0</v>
      </c>
    </row>
    <row r="205" spans="1:6" x14ac:dyDescent="0.2">
      <c r="E205" s="15"/>
    </row>
    <row r="206" spans="1:6" ht="27.75" customHeight="1" x14ac:dyDescent="0.2">
      <c r="A206" s="13" t="s">
        <v>348</v>
      </c>
      <c r="B206">
        <f>5.25*9.7*4.55</f>
        <v>231.70874999999998</v>
      </c>
      <c r="C206" t="s">
        <v>72</v>
      </c>
      <c r="D206" s="2" t="s">
        <v>73</v>
      </c>
      <c r="E206" s="15"/>
      <c r="F206" s="16">
        <f>E206*B206</f>
        <v>0</v>
      </c>
    </row>
    <row r="207" spans="1:6" x14ac:dyDescent="0.2">
      <c r="E207" s="15"/>
    </row>
    <row r="208" spans="1:6" x14ac:dyDescent="0.2">
      <c r="A208" s="13" t="s">
        <v>357</v>
      </c>
      <c r="B208">
        <f>B206</f>
        <v>231.70874999999998</v>
      </c>
      <c r="C208">
        <v>10</v>
      </c>
      <c r="D208" s="2" t="s">
        <v>74</v>
      </c>
      <c r="E208" s="15"/>
      <c r="F208" s="16">
        <f>E208*C208*B208</f>
        <v>0</v>
      </c>
    </row>
    <row r="209" spans="1:7" x14ac:dyDescent="0.2">
      <c r="E209" s="15"/>
    </row>
    <row r="210" spans="1:7" ht="38.25" x14ac:dyDescent="0.2">
      <c r="A210" s="13" t="s">
        <v>349</v>
      </c>
      <c r="B210">
        <v>50</v>
      </c>
      <c r="C210" t="s">
        <v>7</v>
      </c>
      <c r="D210" s="2" t="s">
        <v>239</v>
      </c>
      <c r="E210" s="15"/>
      <c r="F210" s="16">
        <f>E210*B210</f>
        <v>0</v>
      </c>
    </row>
    <row r="211" spans="1:7" x14ac:dyDescent="0.2">
      <c r="E211" s="15"/>
    </row>
    <row r="212" spans="1:7" ht="25.5" x14ac:dyDescent="0.2">
      <c r="A212" s="13" t="s">
        <v>350</v>
      </c>
      <c r="B212">
        <f>(11.03+2.5)*11.5</f>
        <v>155.595</v>
      </c>
      <c r="C212" t="s">
        <v>5</v>
      </c>
      <c r="D212" s="2" t="s">
        <v>75</v>
      </c>
      <c r="E212" s="15"/>
      <c r="F212" s="16">
        <f>E212*B212</f>
        <v>0</v>
      </c>
    </row>
    <row r="213" spans="1:7" x14ac:dyDescent="0.2">
      <c r="E213" s="15"/>
    </row>
    <row r="214" spans="1:7" ht="25.5" x14ac:dyDescent="0.2">
      <c r="A214" s="13" t="s">
        <v>358</v>
      </c>
      <c r="B214">
        <f>B212-122</f>
        <v>33.594999999999999</v>
      </c>
      <c r="C214" t="s">
        <v>5</v>
      </c>
      <c r="D214" s="2" t="s">
        <v>76</v>
      </c>
      <c r="E214" s="15"/>
    </row>
    <row r="215" spans="1:7" x14ac:dyDescent="0.2">
      <c r="B215">
        <v>6</v>
      </c>
      <c r="C215" t="s">
        <v>77</v>
      </c>
      <c r="E215" s="15"/>
      <c r="F215" s="16">
        <f>E215*B215*B214</f>
        <v>0</v>
      </c>
    </row>
    <row r="216" spans="1:7" x14ac:dyDescent="0.2">
      <c r="E216" s="15"/>
    </row>
    <row r="217" spans="1:7" x14ac:dyDescent="0.2">
      <c r="D217" s="35" t="s">
        <v>46</v>
      </c>
      <c r="E217" s="15"/>
      <c r="G217" s="54">
        <f>SUM(F206:F212)</f>
        <v>0</v>
      </c>
    </row>
    <row r="218" spans="1:7" x14ac:dyDescent="0.2">
      <c r="E218" s="15"/>
    </row>
    <row r="219" spans="1:7" x14ac:dyDescent="0.2">
      <c r="E219" s="15"/>
    </row>
    <row r="220" spans="1:7" x14ac:dyDescent="0.2">
      <c r="A220" s="13" t="s">
        <v>28</v>
      </c>
      <c r="D220" s="34" t="s">
        <v>18</v>
      </c>
      <c r="E220" s="15"/>
    </row>
    <row r="221" spans="1:7" x14ac:dyDescent="0.2">
      <c r="E221" s="15"/>
    </row>
    <row r="222" spans="1:7" x14ac:dyDescent="0.2">
      <c r="A222" s="13" t="s">
        <v>29</v>
      </c>
      <c r="B222">
        <v>1</v>
      </c>
      <c r="D222" s="2" t="s">
        <v>154</v>
      </c>
      <c r="E222" s="15"/>
      <c r="F222" s="16">
        <f>B222*E222</f>
        <v>0</v>
      </c>
    </row>
    <row r="223" spans="1:7" ht="69" customHeight="1" x14ac:dyDescent="0.2">
      <c r="D223" s="2" t="s">
        <v>454</v>
      </c>
      <c r="E223" s="15"/>
    </row>
    <row r="224" spans="1:7" x14ac:dyDescent="0.2">
      <c r="E224" s="15"/>
    </row>
    <row r="225" spans="1:7" x14ac:dyDescent="0.2">
      <c r="D225" s="35" t="s">
        <v>46</v>
      </c>
      <c r="E225" s="15"/>
      <c r="G225" s="54">
        <f>SUM(F222:F222)</f>
        <v>0</v>
      </c>
    </row>
    <row r="226" spans="1:7" x14ac:dyDescent="0.2">
      <c r="E226" s="15"/>
      <c r="G226" s="64"/>
    </row>
    <row r="227" spans="1:7" x14ac:dyDescent="0.2">
      <c r="E227" s="15"/>
    </row>
    <row r="228" spans="1:7" x14ac:dyDescent="0.2">
      <c r="A228" s="13" t="s">
        <v>338</v>
      </c>
      <c r="D228" s="34" t="s">
        <v>78</v>
      </c>
      <c r="E228" s="15"/>
      <c r="G228" s="64"/>
    </row>
    <row r="229" spans="1:7" ht="25.5" x14ac:dyDescent="0.2">
      <c r="A229" s="13" t="s">
        <v>353</v>
      </c>
      <c r="B229">
        <v>10</v>
      </c>
      <c r="D229" s="2" t="s">
        <v>455</v>
      </c>
      <c r="E229" s="15"/>
      <c r="F229" s="16">
        <f>E229*B229</f>
        <v>0</v>
      </c>
      <c r="G229" s="64"/>
    </row>
    <row r="230" spans="1:7" x14ac:dyDescent="0.2">
      <c r="E230" s="15"/>
      <c r="G230" s="64"/>
    </row>
    <row r="231" spans="1:7" x14ac:dyDescent="0.2">
      <c r="D231" s="35" t="s">
        <v>46</v>
      </c>
      <c r="E231" s="15"/>
      <c r="G231" s="54">
        <f>F229</f>
        <v>0</v>
      </c>
    </row>
    <row r="232" spans="1:7" x14ac:dyDescent="0.2">
      <c r="E232" s="15"/>
    </row>
    <row r="233" spans="1:7" x14ac:dyDescent="0.2">
      <c r="E233" s="15"/>
    </row>
    <row r="234" spans="1:7" x14ac:dyDescent="0.2">
      <c r="A234" s="13" t="s">
        <v>339</v>
      </c>
      <c r="D234" s="34" t="s">
        <v>80</v>
      </c>
      <c r="E234" s="15"/>
    </row>
    <row r="235" spans="1:7" x14ac:dyDescent="0.2">
      <c r="E235" s="15"/>
    </row>
    <row r="236" spans="1:7" ht="25.5" x14ac:dyDescent="0.2">
      <c r="A236" s="13" t="s">
        <v>340</v>
      </c>
      <c r="B236">
        <v>5</v>
      </c>
      <c r="C236" t="s">
        <v>4</v>
      </c>
      <c r="D236" s="2" t="s">
        <v>81</v>
      </c>
      <c r="E236" s="15"/>
      <c r="F236" s="16">
        <f>E236*B236</f>
        <v>0</v>
      </c>
    </row>
    <row r="237" spans="1:7" x14ac:dyDescent="0.2">
      <c r="D237" s="2" t="s">
        <v>82</v>
      </c>
      <c r="E237" s="15"/>
    </row>
    <row r="238" spans="1:7" x14ac:dyDescent="0.2">
      <c r="E238" s="15"/>
    </row>
    <row r="239" spans="1:7" x14ac:dyDescent="0.2">
      <c r="A239" s="13" t="s">
        <v>341</v>
      </c>
      <c r="B239">
        <v>5</v>
      </c>
      <c r="C239" t="str">
        <f>C236</f>
        <v xml:space="preserve">Stck. </v>
      </c>
      <c r="D239" s="2" t="s">
        <v>83</v>
      </c>
      <c r="E239" s="15"/>
      <c r="F239" s="16">
        <f>E239*B239</f>
        <v>0</v>
      </c>
    </row>
    <row r="240" spans="1:7" x14ac:dyDescent="0.2">
      <c r="E240" s="15"/>
    </row>
    <row r="241" spans="1:7" x14ac:dyDescent="0.2">
      <c r="A241" s="13" t="s">
        <v>342</v>
      </c>
      <c r="B241">
        <v>5</v>
      </c>
      <c r="C241" t="str">
        <f>C236</f>
        <v xml:space="preserve">Stck. </v>
      </c>
      <c r="D241" s="2" t="s">
        <v>84</v>
      </c>
      <c r="E241" s="17"/>
      <c r="F241" s="16">
        <f>E241*B241</f>
        <v>0</v>
      </c>
    </row>
    <row r="242" spans="1:7" x14ac:dyDescent="0.2">
      <c r="E242" s="15"/>
    </row>
    <row r="243" spans="1:7" x14ac:dyDescent="0.2">
      <c r="D243" s="35" t="s">
        <v>46</v>
      </c>
      <c r="E243" s="15"/>
      <c r="G243" s="54">
        <f>SUM(F236:F241)</f>
        <v>0</v>
      </c>
    </row>
    <row r="244" spans="1:7" x14ac:dyDescent="0.2">
      <c r="E244" s="15"/>
    </row>
    <row r="245" spans="1:7" x14ac:dyDescent="0.2">
      <c r="D245" s="7" t="s">
        <v>6</v>
      </c>
      <c r="E245" s="15" t="s">
        <v>15</v>
      </c>
      <c r="F245" s="15"/>
      <c r="G245" s="65">
        <f>SUM(G5:G243)</f>
        <v>0</v>
      </c>
    </row>
    <row r="246" spans="1:7" x14ac:dyDescent="0.2">
      <c r="E246" s="66" t="s">
        <v>16</v>
      </c>
      <c r="F246" s="66">
        <v>0.23</v>
      </c>
      <c r="G246" s="67">
        <f>G245*F246</f>
        <v>0</v>
      </c>
    </row>
    <row r="247" spans="1:7" x14ac:dyDescent="0.2">
      <c r="E247" s="15"/>
      <c r="F247" s="15"/>
    </row>
    <row r="248" spans="1:7" ht="13.5" thickBot="1" x14ac:dyDescent="0.25">
      <c r="E248" s="15" t="s">
        <v>17</v>
      </c>
      <c r="F248" s="15"/>
      <c r="G248" s="80">
        <f>G246+G245</f>
        <v>0</v>
      </c>
    </row>
    <row r="249" spans="1:7" ht="13.5" thickTop="1" x14ac:dyDescent="0.2"/>
  </sheetData>
  <printOptions gridLines="1"/>
  <pageMargins left="0.74803149606299213" right="0.23622047244094491" top="1.05" bottom="0.61" header="0.35" footer="0.27"/>
  <pageSetup paperSize="8" scale="79" fitToHeight="0" orientation="landscape" horizontalDpi="300" verticalDpi="300" r:id="rId1"/>
  <headerFooter alignWithMargins="0">
    <oddHeader>&amp;LARGE MM+H GmbH + Jäger Ingenieure GmbH
Wichernstr. 12
01445 Radebeul&amp;CKosten
Notsicherung Dach Kernbau 26&amp;RRadebeul/Pirna
&amp;D
&amp;T</oddHeader>
    <oddFooter>&amp;L&amp;9&amp;Z&amp;F  &amp;A&amp;C&amp;P&amp;R&amp;9&amp;P</oddFooter>
  </headerFooter>
  <rowBreaks count="2" manualBreakCount="2">
    <brk id="60" max="28" man="1"/>
    <brk id="181" max="28"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BA1E9-05F1-447E-BD32-97485BE8393C}">
  <dimension ref="A1:J214"/>
  <sheetViews>
    <sheetView topLeftCell="A186" zoomScaleNormal="100" zoomScalePageLayoutView="85" workbookViewId="0">
      <selection activeCell="E151" sqref="E151"/>
    </sheetView>
  </sheetViews>
  <sheetFormatPr baseColWidth="10" defaultRowHeight="12.75" x14ac:dyDescent="0.2"/>
  <cols>
    <col min="1" max="1" width="7.6640625" style="13" bestFit="1" customWidth="1"/>
    <col min="2" max="2" width="6.5" style="11" customWidth="1"/>
    <col min="3" max="3" width="4" style="11" customWidth="1"/>
    <col min="4" max="4" width="43.33203125" customWidth="1"/>
    <col min="5" max="5" width="13" style="16" customWidth="1"/>
    <col min="6" max="6" width="14.6640625" style="16" customWidth="1"/>
    <col min="7" max="7" width="15.33203125" style="16" customWidth="1"/>
  </cols>
  <sheetData>
    <row r="1" spans="1:7" ht="15" x14ac:dyDescent="0.2">
      <c r="A1" s="37" t="str">
        <f ca="1">RIGHT(CELL("dateiname",A1),LEN(CELL("dateiname",A1))-FIND("]",CELL("dateiname",A1)))</f>
        <v>R1.03</v>
      </c>
    </row>
    <row r="3" spans="1:7" ht="38.25" x14ac:dyDescent="0.2">
      <c r="A3" s="38" t="s">
        <v>1</v>
      </c>
      <c r="B3" s="48" t="s">
        <v>38</v>
      </c>
      <c r="C3" s="48" t="s">
        <v>2</v>
      </c>
      <c r="D3" s="5" t="s">
        <v>3</v>
      </c>
      <c r="E3" s="50" t="s">
        <v>13</v>
      </c>
      <c r="F3" s="51" t="s">
        <v>39</v>
      </c>
      <c r="G3" s="51" t="s">
        <v>40</v>
      </c>
    </row>
    <row r="4" spans="1:7" x14ac:dyDescent="0.2">
      <c r="E4" s="52"/>
    </row>
    <row r="5" spans="1:7" x14ac:dyDescent="0.2">
      <c r="A5" s="13" t="s">
        <v>101</v>
      </c>
      <c r="D5" s="26" t="s">
        <v>19</v>
      </c>
      <c r="E5" s="52"/>
    </row>
    <row r="6" spans="1:7" x14ac:dyDescent="0.2">
      <c r="D6" s="27" t="s">
        <v>98</v>
      </c>
      <c r="E6" s="52"/>
    </row>
    <row r="7" spans="1:7" x14ac:dyDescent="0.2">
      <c r="A7" s="13" t="s">
        <v>23</v>
      </c>
      <c r="B7" s="10">
        <f>6.35+8.86</f>
        <v>15.209999999999999</v>
      </c>
      <c r="C7" s="11" t="s">
        <v>7</v>
      </c>
      <c r="D7" t="s">
        <v>41</v>
      </c>
      <c r="E7" s="53"/>
      <c r="F7" s="16">
        <f>E7*B7</f>
        <v>0</v>
      </c>
    </row>
    <row r="8" spans="1:7" ht="6" customHeight="1" x14ac:dyDescent="0.2">
      <c r="B8" s="10"/>
      <c r="E8" s="52"/>
    </row>
    <row r="9" spans="1:7" x14ac:dyDescent="0.2">
      <c r="A9" s="13" t="s">
        <v>161</v>
      </c>
      <c r="B9" s="10">
        <f>B7</f>
        <v>15.209999999999999</v>
      </c>
      <c r="C9" s="11" t="s">
        <v>7</v>
      </c>
      <c r="D9" t="s">
        <v>42</v>
      </c>
      <c r="E9" s="52"/>
      <c r="F9" s="16">
        <f>E9*B9</f>
        <v>0</v>
      </c>
    </row>
    <row r="10" spans="1:7" ht="4.5" customHeight="1" x14ac:dyDescent="0.2">
      <c r="B10" s="10"/>
      <c r="E10" s="52"/>
    </row>
    <row r="11" spans="1:7" ht="26.45" customHeight="1" x14ac:dyDescent="0.2">
      <c r="A11" s="13" t="s">
        <v>103</v>
      </c>
      <c r="B11" s="10">
        <f>B9</f>
        <v>15.209999999999999</v>
      </c>
      <c r="C11" s="11" t="s">
        <v>7</v>
      </c>
      <c r="D11" s="2" t="str">
        <f>'[4]R0.09'!D8</f>
        <v>Mauerwerk mit HSM Adolit M flüssig
von Remmers o. vglb. imprägnieren inkl. Material</v>
      </c>
      <c r="E11" s="52"/>
      <c r="F11" s="16">
        <f>E11*B11</f>
        <v>0</v>
      </c>
    </row>
    <row r="12" spans="1:7" x14ac:dyDescent="0.2">
      <c r="B12" s="10"/>
      <c r="D12" s="2"/>
      <c r="E12" s="52"/>
    </row>
    <row r="13" spans="1:7" ht="36.75" customHeight="1" x14ac:dyDescent="0.2">
      <c r="A13" s="13" t="s">
        <v>104</v>
      </c>
      <c r="B13" s="10">
        <f>'R1.09'!B14</f>
        <v>2.1196800000000002</v>
      </c>
      <c r="D13" s="2" t="s">
        <v>531</v>
      </c>
      <c r="E13" s="52"/>
    </row>
    <row r="14" spans="1:7" ht="14.25" customHeight="1" x14ac:dyDescent="0.2">
      <c r="B14" s="10"/>
      <c r="D14" s="2"/>
      <c r="E14" s="52"/>
    </row>
    <row r="15" spans="1:7" x14ac:dyDescent="0.2">
      <c r="A15" s="13" t="s">
        <v>24</v>
      </c>
      <c r="B15" s="10">
        <f>7.54+8.86-1.2</f>
        <v>15.2</v>
      </c>
      <c r="C15" s="11" t="s">
        <v>7</v>
      </c>
      <c r="D15" s="2" t="s">
        <v>377</v>
      </c>
      <c r="E15" s="53"/>
      <c r="F15" s="16">
        <f>E15*B15</f>
        <v>0</v>
      </c>
    </row>
    <row r="16" spans="1:7" ht="51" x14ac:dyDescent="0.2">
      <c r="B16" s="10"/>
      <c r="D16" s="2" t="s">
        <v>294</v>
      </c>
      <c r="E16" s="52"/>
    </row>
    <row r="17" spans="1:6" ht="25.5" x14ac:dyDescent="0.2">
      <c r="B17" s="10"/>
      <c r="D17" s="2" t="s">
        <v>217</v>
      </c>
      <c r="E17" s="52"/>
    </row>
    <row r="18" spans="1:6" x14ac:dyDescent="0.2">
      <c r="B18" s="10"/>
      <c r="D18" s="2"/>
      <c r="E18" s="52"/>
    </row>
    <row r="19" spans="1:6" ht="38.25" x14ac:dyDescent="0.2">
      <c r="A19" s="13" t="s">
        <v>533</v>
      </c>
      <c r="B19" s="10">
        <f>(1.54+0.6)*2</f>
        <v>4.28</v>
      </c>
      <c r="C19" s="11" t="s">
        <v>7</v>
      </c>
      <c r="D19" s="2" t="s">
        <v>378</v>
      </c>
      <c r="E19" s="52"/>
      <c r="F19" s="16">
        <f>E19*B19</f>
        <v>0</v>
      </c>
    </row>
    <row r="20" spans="1:6" x14ac:dyDescent="0.2">
      <c r="B20" s="10"/>
      <c r="D20" s="2"/>
      <c r="E20" s="52"/>
    </row>
    <row r="21" spans="1:6" ht="40.5" customHeight="1" x14ac:dyDescent="0.2">
      <c r="A21" s="13" t="s">
        <v>537</v>
      </c>
      <c r="B21" s="10">
        <f>8.86</f>
        <v>8.86</v>
      </c>
      <c r="C21" s="11" t="s">
        <v>7</v>
      </c>
      <c r="D21" s="2" t="s">
        <v>379</v>
      </c>
      <c r="E21" s="52"/>
      <c r="F21" s="16">
        <f>E21*B21</f>
        <v>0</v>
      </c>
    </row>
    <row r="22" spans="1:6" x14ac:dyDescent="0.2">
      <c r="B22" s="10"/>
      <c r="D22" s="2" t="s">
        <v>380</v>
      </c>
      <c r="E22" s="52"/>
    </row>
    <row r="23" spans="1:6" x14ac:dyDescent="0.2">
      <c r="B23" s="10"/>
      <c r="D23" s="2"/>
      <c r="E23" s="52"/>
    </row>
    <row r="24" spans="1:6" ht="40.5" customHeight="1" x14ac:dyDescent="0.2">
      <c r="A24" s="13" t="s">
        <v>538</v>
      </c>
      <c r="B24" s="10">
        <f>(2*1.5+3*0.8)*0.79*0.3</f>
        <v>1.2798000000000003</v>
      </c>
      <c r="C24" s="11" t="s">
        <v>10</v>
      </c>
      <c r="D24" s="2" t="s">
        <v>534</v>
      </c>
      <c r="E24" s="52"/>
      <c r="F24" s="16">
        <f>E24*B24</f>
        <v>0</v>
      </c>
    </row>
    <row r="25" spans="1:6" x14ac:dyDescent="0.2">
      <c r="D25" t="s">
        <v>535</v>
      </c>
      <c r="E25" s="52"/>
    </row>
    <row r="26" spans="1:6" x14ac:dyDescent="0.2">
      <c r="E26" s="52"/>
    </row>
    <row r="27" spans="1:6" ht="63.75" x14ac:dyDescent="0.2">
      <c r="A27" s="13" t="s">
        <v>539</v>
      </c>
      <c r="B27" s="11">
        <f>7.1*0.8</f>
        <v>5.68</v>
      </c>
      <c r="C27" s="11" t="s">
        <v>7</v>
      </c>
      <c r="D27" s="2" t="s">
        <v>381</v>
      </c>
      <c r="E27" s="52"/>
      <c r="F27" s="16">
        <f>E27*B27</f>
        <v>0</v>
      </c>
    </row>
    <row r="28" spans="1:6" x14ac:dyDescent="0.2">
      <c r="D28" s="2" t="s">
        <v>295</v>
      </c>
      <c r="E28" s="52"/>
    </row>
    <row r="29" spans="1:6" x14ac:dyDescent="0.2">
      <c r="E29" s="52"/>
    </row>
    <row r="30" spans="1:6" ht="38.25" x14ac:dyDescent="0.2">
      <c r="A30" s="13" t="s">
        <v>540</v>
      </c>
      <c r="B30" s="10">
        <f>8*1.01</f>
        <v>8.08</v>
      </c>
      <c r="C30" s="11" t="s">
        <v>7</v>
      </c>
      <c r="D30" s="2" t="s">
        <v>508</v>
      </c>
      <c r="E30" s="52"/>
      <c r="F30" s="16">
        <f>E30*B30</f>
        <v>0</v>
      </c>
    </row>
    <row r="31" spans="1:6" x14ac:dyDescent="0.2">
      <c r="B31" s="10"/>
      <c r="D31" s="2" t="s">
        <v>296</v>
      </c>
      <c r="E31" s="52"/>
    </row>
    <row r="32" spans="1:6" x14ac:dyDescent="0.2">
      <c r="B32" s="10"/>
      <c r="D32" s="2"/>
      <c r="E32" s="52"/>
    </row>
    <row r="33" spans="1:7" x14ac:dyDescent="0.2">
      <c r="A33" s="13" t="s">
        <v>541</v>
      </c>
      <c r="B33" s="10">
        <f>8+4</f>
        <v>12</v>
      </c>
      <c r="D33" s="2" t="s">
        <v>45</v>
      </c>
      <c r="E33" s="52"/>
      <c r="F33" s="16">
        <f>E33*B33</f>
        <v>0</v>
      </c>
    </row>
    <row r="34" spans="1:7" ht="52.5" x14ac:dyDescent="0.2">
      <c r="B34" s="10"/>
      <c r="D34" s="2" t="s">
        <v>382</v>
      </c>
      <c r="E34" s="52"/>
    </row>
    <row r="35" spans="1:7" x14ac:dyDescent="0.2">
      <c r="B35" s="10"/>
      <c r="D35" s="2"/>
      <c r="E35" s="52"/>
    </row>
    <row r="36" spans="1:7" ht="30" customHeight="1" x14ac:dyDescent="0.2">
      <c r="A36" s="13" t="s">
        <v>542</v>
      </c>
      <c r="B36" s="10">
        <f>2*4.53</f>
        <v>9.06</v>
      </c>
      <c r="C36" s="11" t="s">
        <v>7</v>
      </c>
      <c r="D36" s="39" t="s">
        <v>85</v>
      </c>
      <c r="E36" s="53"/>
      <c r="F36" s="16">
        <f>E36*B36</f>
        <v>0</v>
      </c>
    </row>
    <row r="37" spans="1:7" ht="13.5" customHeight="1" x14ac:dyDescent="0.2">
      <c r="B37" s="10"/>
      <c r="D37" s="39"/>
      <c r="E37" s="53"/>
    </row>
    <row r="38" spans="1:7" ht="12.75" customHeight="1" x14ac:dyDescent="0.2">
      <c r="A38" s="13" t="s">
        <v>543</v>
      </c>
      <c r="B38" s="10">
        <f>B36*0.25*4*0.13</f>
        <v>1.1778000000000002</v>
      </c>
      <c r="C38" s="11" t="s">
        <v>10</v>
      </c>
      <c r="D38" s="14" t="s">
        <v>298</v>
      </c>
      <c r="E38" s="53"/>
      <c r="F38" s="16">
        <f>E38*B38</f>
        <v>0</v>
      </c>
    </row>
    <row r="39" spans="1:7" ht="13.5" customHeight="1" x14ac:dyDescent="0.2">
      <c r="B39" s="10"/>
      <c r="D39" s="39" t="s">
        <v>297</v>
      </c>
      <c r="E39" s="53"/>
      <c r="F39" s="16">
        <f>E39*B38</f>
        <v>0</v>
      </c>
    </row>
    <row r="40" spans="1:7" ht="28.5" customHeight="1" x14ac:dyDescent="0.2">
      <c r="A40" s="13" t="s">
        <v>544</v>
      </c>
      <c r="B40" s="10">
        <f>0.75*0.75*B36</f>
        <v>5.0962500000000004</v>
      </c>
      <c r="C40" s="11" t="s">
        <v>10</v>
      </c>
      <c r="D40" s="39" t="s">
        <v>86</v>
      </c>
      <c r="E40" s="53"/>
      <c r="F40" s="16">
        <f>E40*B40</f>
        <v>0</v>
      </c>
    </row>
    <row r="41" spans="1:7" x14ac:dyDescent="0.2">
      <c r="B41" s="10"/>
      <c r="D41" s="2"/>
      <c r="E41" s="52"/>
    </row>
    <row r="42" spans="1:7" x14ac:dyDescent="0.2">
      <c r="B42" s="10"/>
      <c r="D42" s="2"/>
      <c r="E42" s="52"/>
    </row>
    <row r="43" spans="1:7" x14ac:dyDescent="0.2">
      <c r="D43" s="28" t="s">
        <v>46</v>
      </c>
      <c r="E43" s="52"/>
      <c r="G43" s="54">
        <f>SUM(F7:F41)</f>
        <v>0</v>
      </c>
    </row>
    <row r="44" spans="1:7" x14ac:dyDescent="0.2">
      <c r="E44" s="52"/>
    </row>
    <row r="45" spans="1:7" x14ac:dyDescent="0.2">
      <c r="A45" s="13" t="s">
        <v>115</v>
      </c>
      <c r="D45" s="26" t="s">
        <v>14</v>
      </c>
      <c r="E45" s="52"/>
    </row>
    <row r="46" spans="1:7" ht="52.5" customHeight="1" x14ac:dyDescent="0.2">
      <c r="D46" s="42" t="s">
        <v>413</v>
      </c>
      <c r="E46" s="53"/>
    </row>
    <row r="47" spans="1:7" x14ac:dyDescent="0.2">
      <c r="D47" s="2"/>
      <c r="E47" s="53"/>
    </row>
    <row r="48" spans="1:7" ht="25.5" x14ac:dyDescent="0.2">
      <c r="A48" s="13" t="s">
        <v>121</v>
      </c>
      <c r="B48" s="11">
        <v>1</v>
      </c>
      <c r="D48" s="2" t="s">
        <v>383</v>
      </c>
      <c r="E48" s="53"/>
      <c r="F48" s="16">
        <f>E48*B48</f>
        <v>0</v>
      </c>
    </row>
    <row r="49" spans="1:6" x14ac:dyDescent="0.2">
      <c r="E49" s="52"/>
    </row>
    <row r="50" spans="1:6" ht="38.25" x14ac:dyDescent="0.2">
      <c r="A50" s="13" t="s">
        <v>122</v>
      </c>
      <c r="B50" s="11">
        <v>8.5</v>
      </c>
      <c r="C50" s="11" t="s">
        <v>7</v>
      </c>
      <c r="D50" s="2" t="s">
        <v>472</v>
      </c>
      <c r="E50" s="52"/>
      <c r="F50" s="16">
        <f>E50*B50</f>
        <v>0</v>
      </c>
    </row>
    <row r="51" spans="1:6" x14ac:dyDescent="0.2">
      <c r="A51" s="45" t="s">
        <v>123</v>
      </c>
      <c r="B51" s="41">
        <f>B50</f>
        <v>8.5</v>
      </c>
      <c r="C51" s="41" t="s">
        <v>7</v>
      </c>
      <c r="D51" s="42" t="s">
        <v>302</v>
      </c>
      <c r="E51" s="55"/>
      <c r="F51" s="56">
        <f>E51*B50</f>
        <v>0</v>
      </c>
    </row>
    <row r="52" spans="1:6" ht="25.5" x14ac:dyDescent="0.2">
      <c r="A52" s="45" t="s">
        <v>124</v>
      </c>
      <c r="B52" s="41">
        <v>1</v>
      </c>
      <c r="C52" s="41" t="s">
        <v>11</v>
      </c>
      <c r="D52" s="42" t="s">
        <v>384</v>
      </c>
      <c r="E52" s="55"/>
      <c r="F52" s="56">
        <f>E52*B52</f>
        <v>0</v>
      </c>
    </row>
    <row r="53" spans="1:6" x14ac:dyDescent="0.2">
      <c r="D53" s="2"/>
      <c r="E53" s="52"/>
    </row>
    <row r="54" spans="1:6" ht="25.5" x14ac:dyDescent="0.2">
      <c r="A54" s="13" t="s">
        <v>141</v>
      </c>
      <c r="B54" s="11">
        <v>6</v>
      </c>
      <c r="C54" s="11" t="s">
        <v>11</v>
      </c>
      <c r="D54" s="2" t="s">
        <v>536</v>
      </c>
      <c r="E54" s="15"/>
      <c r="F54" s="16">
        <f>E54*B54</f>
        <v>0</v>
      </c>
    </row>
    <row r="55" spans="1:6" x14ac:dyDescent="0.2">
      <c r="A55" s="45" t="s">
        <v>143</v>
      </c>
      <c r="B55" s="41">
        <f>B54</f>
        <v>6</v>
      </c>
      <c r="C55" s="41" t="s">
        <v>4</v>
      </c>
      <c r="D55" s="42" t="s">
        <v>261</v>
      </c>
      <c r="E55" s="58"/>
      <c r="F55" s="56">
        <f>E55*B55</f>
        <v>0</v>
      </c>
    </row>
    <row r="56" spans="1:6" x14ac:dyDescent="0.2">
      <c r="A56" s="45" t="s">
        <v>142</v>
      </c>
      <c r="B56" s="41">
        <f>B55</f>
        <v>6</v>
      </c>
      <c r="C56" s="41" t="str">
        <f>C55</f>
        <v xml:space="preserve">Stck. </v>
      </c>
      <c r="D56" s="42" t="s">
        <v>167</v>
      </c>
      <c r="E56" s="58"/>
      <c r="F56" s="56">
        <f>E56*B56</f>
        <v>0</v>
      </c>
    </row>
    <row r="57" spans="1:6" x14ac:dyDescent="0.2">
      <c r="D57" s="2"/>
      <c r="E57" s="52"/>
    </row>
    <row r="58" spans="1:6" ht="40.5" customHeight="1" x14ac:dyDescent="0.2">
      <c r="A58" s="13" t="s">
        <v>144</v>
      </c>
      <c r="B58" s="11">
        <v>4</v>
      </c>
      <c r="C58" s="11" t="s">
        <v>11</v>
      </c>
      <c r="D58" s="2" t="s">
        <v>412</v>
      </c>
      <c r="E58" s="52"/>
      <c r="F58" s="16">
        <f>E58*B58</f>
        <v>0</v>
      </c>
    </row>
    <row r="59" spans="1:6" x14ac:dyDescent="0.2">
      <c r="A59" s="45" t="s">
        <v>303</v>
      </c>
      <c r="B59" s="41">
        <v>4</v>
      </c>
      <c r="C59" s="41" t="s">
        <v>11</v>
      </c>
      <c r="D59" s="42" t="s">
        <v>385</v>
      </c>
      <c r="E59" s="55"/>
      <c r="F59" s="56">
        <f>E59*B59</f>
        <v>0</v>
      </c>
    </row>
    <row r="60" spans="1:6" ht="25.5" x14ac:dyDescent="0.2">
      <c r="A60" s="45" t="s">
        <v>304</v>
      </c>
      <c r="B60" s="41">
        <v>4</v>
      </c>
      <c r="C60" s="41" t="s">
        <v>11</v>
      </c>
      <c r="D60" s="42" t="s">
        <v>386</v>
      </c>
      <c r="E60" s="55"/>
      <c r="F60" s="56">
        <f>E60*B60</f>
        <v>0</v>
      </c>
    </row>
    <row r="61" spans="1:6" x14ac:dyDescent="0.2">
      <c r="E61" s="52"/>
    </row>
    <row r="62" spans="1:6" ht="40.5" customHeight="1" x14ac:dyDescent="0.2">
      <c r="A62" s="13" t="s">
        <v>305</v>
      </c>
      <c r="B62" s="11">
        <v>3</v>
      </c>
      <c r="C62" s="11" t="s">
        <v>11</v>
      </c>
      <c r="D62" s="2" t="s">
        <v>388</v>
      </c>
      <c r="E62" s="52"/>
      <c r="F62" s="16">
        <f>E62*B62</f>
        <v>0</v>
      </c>
    </row>
    <row r="63" spans="1:6" ht="12" customHeight="1" x14ac:dyDescent="0.2">
      <c r="A63" s="45" t="s">
        <v>306</v>
      </c>
      <c r="B63" s="41">
        <v>3</v>
      </c>
      <c r="C63" s="41" t="s">
        <v>11</v>
      </c>
      <c r="D63" s="42" t="s">
        <v>387</v>
      </c>
      <c r="E63" s="55"/>
      <c r="F63" s="56">
        <f>E63*B63</f>
        <v>0</v>
      </c>
    </row>
    <row r="64" spans="1:6" ht="27.75" customHeight="1" x14ac:dyDescent="0.2">
      <c r="A64" s="45" t="s">
        <v>307</v>
      </c>
      <c r="B64" s="41">
        <v>3</v>
      </c>
      <c r="C64" s="41" t="s">
        <v>11</v>
      </c>
      <c r="D64" s="42" t="s">
        <v>386</v>
      </c>
      <c r="E64" s="55"/>
      <c r="F64" s="56">
        <f>E64*B64</f>
        <v>0</v>
      </c>
    </row>
    <row r="65" spans="1:6" x14ac:dyDescent="0.2">
      <c r="D65" s="2"/>
      <c r="E65" s="52"/>
    </row>
    <row r="66" spans="1:6" ht="36" customHeight="1" x14ac:dyDescent="0.2">
      <c r="A66" s="13" t="s">
        <v>314</v>
      </c>
      <c r="B66" s="11">
        <v>8</v>
      </c>
      <c r="C66" s="11" t="s">
        <v>11</v>
      </c>
      <c r="D66" s="2" t="str">
        <f>'[1]R1.09'!D45</f>
        <v>Zapfen/Stufe und Abschrägung am Balkenkopf für Befestigung Simsbalken herstellen als Zulage</v>
      </c>
      <c r="E66" s="52"/>
      <c r="F66" s="16">
        <f>E66*B66</f>
        <v>0</v>
      </c>
    </row>
    <row r="67" spans="1:6" x14ac:dyDescent="0.2">
      <c r="E67" s="52"/>
    </row>
    <row r="68" spans="1:6" x14ac:dyDescent="0.2">
      <c r="A68" s="13" t="s">
        <v>315</v>
      </c>
      <c r="B68" s="11">
        <f>2*5*1.25+1*6.37</f>
        <v>18.87</v>
      </c>
      <c r="C68" s="11" t="s">
        <v>7</v>
      </c>
      <c r="D68" t="s">
        <v>49</v>
      </c>
      <c r="E68" s="52"/>
      <c r="F68" s="16">
        <f>E68*B68</f>
        <v>0</v>
      </c>
    </row>
    <row r="69" spans="1:6" x14ac:dyDescent="0.2">
      <c r="E69" s="52"/>
    </row>
    <row r="70" spans="1:6" ht="42" customHeight="1" x14ac:dyDescent="0.2">
      <c r="A70" s="13" t="s">
        <v>316</v>
      </c>
      <c r="B70" s="11">
        <v>8.25</v>
      </c>
      <c r="C70" s="11" t="s">
        <v>7</v>
      </c>
      <c r="D70" s="2" t="s">
        <v>509</v>
      </c>
      <c r="E70" s="15"/>
      <c r="F70" s="16">
        <f>E70*B70</f>
        <v>0</v>
      </c>
    </row>
    <row r="71" spans="1:6" ht="15" customHeight="1" x14ac:dyDescent="0.2">
      <c r="A71" s="45" t="s">
        <v>317</v>
      </c>
      <c r="B71" s="41">
        <v>8.25</v>
      </c>
      <c r="C71" s="41" t="s">
        <v>7</v>
      </c>
      <c r="D71" s="42" t="s">
        <v>308</v>
      </c>
      <c r="E71" s="58"/>
      <c r="F71" s="56">
        <f>E71*B71</f>
        <v>0</v>
      </c>
    </row>
    <row r="72" spans="1:6" x14ac:dyDescent="0.2">
      <c r="E72" s="15"/>
    </row>
    <row r="73" spans="1:6" ht="25.5" x14ac:dyDescent="0.2">
      <c r="A73" s="13" t="s">
        <v>318</v>
      </c>
      <c r="B73" s="11">
        <v>8</v>
      </c>
      <c r="D73" s="2" t="s">
        <v>500</v>
      </c>
      <c r="E73" s="17"/>
      <c r="F73" s="16">
        <f>E73*B73</f>
        <v>0</v>
      </c>
    </row>
    <row r="74" spans="1:6" x14ac:dyDescent="0.2">
      <c r="D74" t="s">
        <v>158</v>
      </c>
      <c r="E74" s="17"/>
    </row>
    <row r="75" spans="1:6" x14ac:dyDescent="0.2">
      <c r="A75" s="45" t="s">
        <v>319</v>
      </c>
      <c r="B75" s="41">
        <v>8</v>
      </c>
      <c r="C75" s="41"/>
      <c r="D75" s="43" t="s">
        <v>261</v>
      </c>
      <c r="E75" s="58"/>
      <c r="F75" s="56">
        <f>E75*B75</f>
        <v>0</v>
      </c>
    </row>
    <row r="76" spans="1:6" x14ac:dyDescent="0.2">
      <c r="E76" s="15"/>
    </row>
    <row r="77" spans="1:6" ht="25.5" x14ac:dyDescent="0.2">
      <c r="A77" s="13" t="s">
        <v>320</v>
      </c>
      <c r="B77" s="11">
        <v>6</v>
      </c>
      <c r="D77" s="2" t="s">
        <v>309</v>
      </c>
      <c r="E77" s="17"/>
      <c r="F77" s="16">
        <f>E77*B77</f>
        <v>0</v>
      </c>
    </row>
    <row r="78" spans="1:6" x14ac:dyDescent="0.2">
      <c r="A78" s="45" t="s">
        <v>321</v>
      </c>
      <c r="B78" s="41">
        <f>B77</f>
        <v>6</v>
      </c>
      <c r="C78" s="41"/>
      <c r="D78" s="43" t="s">
        <v>261</v>
      </c>
      <c r="E78" s="58"/>
      <c r="F78" s="56">
        <f>E78*B78</f>
        <v>0</v>
      </c>
    </row>
    <row r="79" spans="1:6" x14ac:dyDescent="0.2">
      <c r="A79" s="45" t="s">
        <v>322</v>
      </c>
      <c r="B79" s="41">
        <v>6</v>
      </c>
      <c r="C79" s="41"/>
      <c r="D79" s="43" t="s">
        <v>514</v>
      </c>
      <c r="E79" s="58"/>
      <c r="F79" s="56">
        <f>E79*B79</f>
        <v>0</v>
      </c>
    </row>
    <row r="80" spans="1:6" x14ac:dyDescent="0.2">
      <c r="E80" s="15"/>
    </row>
    <row r="81" spans="1:6" ht="25.5" x14ac:dyDescent="0.2">
      <c r="A81" s="13" t="s">
        <v>323</v>
      </c>
      <c r="B81" s="11">
        <v>2</v>
      </c>
      <c r="D81" s="2" t="s">
        <v>310</v>
      </c>
      <c r="E81" s="17"/>
      <c r="F81" s="16">
        <f>E81*B81</f>
        <v>0</v>
      </c>
    </row>
    <row r="82" spans="1:6" x14ac:dyDescent="0.2">
      <c r="A82" s="45" t="s">
        <v>324</v>
      </c>
      <c r="B82" s="41">
        <v>2</v>
      </c>
      <c r="C82" s="41"/>
      <c r="D82" s="43" t="s">
        <v>261</v>
      </c>
      <c r="E82" s="58"/>
      <c r="F82" s="56">
        <f>E82*B82</f>
        <v>0</v>
      </c>
    </row>
    <row r="83" spans="1:6" x14ac:dyDescent="0.2">
      <c r="A83" s="45" t="s">
        <v>325</v>
      </c>
      <c r="B83" s="41">
        <v>2</v>
      </c>
      <c r="C83" s="41"/>
      <c r="D83" s="43" t="s">
        <v>515</v>
      </c>
      <c r="E83" s="58"/>
      <c r="F83" s="56">
        <f>E83*B83</f>
        <v>0</v>
      </c>
    </row>
    <row r="84" spans="1:6" x14ac:dyDescent="0.2">
      <c r="E84" s="15"/>
    </row>
    <row r="85" spans="1:6" ht="26.25" customHeight="1" x14ac:dyDescent="0.2">
      <c r="A85" s="13" t="s">
        <v>326</v>
      </c>
      <c r="B85" s="11">
        <v>6</v>
      </c>
      <c r="D85" s="2" t="s">
        <v>311</v>
      </c>
      <c r="E85" s="17"/>
      <c r="F85" s="16">
        <f>E85*B85</f>
        <v>0</v>
      </c>
    </row>
    <row r="86" spans="1:6" x14ac:dyDescent="0.2">
      <c r="A86" s="45" t="s">
        <v>327</v>
      </c>
      <c r="B86" s="41">
        <f>B85</f>
        <v>6</v>
      </c>
      <c r="C86" s="41"/>
      <c r="D86" s="43" t="s">
        <v>261</v>
      </c>
      <c r="E86" s="58"/>
      <c r="F86" s="56">
        <f>E86*B86</f>
        <v>0</v>
      </c>
    </row>
    <row r="87" spans="1:6" x14ac:dyDescent="0.2">
      <c r="A87" s="45" t="s">
        <v>328</v>
      </c>
      <c r="B87" s="41">
        <v>6</v>
      </c>
      <c r="C87" s="41"/>
      <c r="D87" s="43" t="s">
        <v>514</v>
      </c>
      <c r="E87" s="58"/>
      <c r="F87" s="56">
        <f>E87*B87</f>
        <v>0</v>
      </c>
    </row>
    <row r="88" spans="1:6" x14ac:dyDescent="0.2">
      <c r="E88" s="15"/>
    </row>
    <row r="89" spans="1:6" ht="25.5" customHeight="1" x14ac:dyDescent="0.2">
      <c r="A89" s="13" t="s">
        <v>329</v>
      </c>
      <c r="B89" s="11">
        <v>1</v>
      </c>
      <c r="D89" s="2" t="s">
        <v>312</v>
      </c>
      <c r="E89" s="17"/>
      <c r="F89" s="16">
        <f>E89*B89</f>
        <v>0</v>
      </c>
    </row>
    <row r="90" spans="1:6" x14ac:dyDescent="0.2">
      <c r="A90" s="45" t="s">
        <v>330</v>
      </c>
      <c r="B90" s="41">
        <v>1</v>
      </c>
      <c r="C90" s="41"/>
      <c r="D90" s="43" t="s">
        <v>261</v>
      </c>
      <c r="E90" s="58"/>
      <c r="F90" s="56">
        <f>E90*B90</f>
        <v>0</v>
      </c>
    </row>
    <row r="91" spans="1:6" x14ac:dyDescent="0.2">
      <c r="E91" s="15"/>
    </row>
    <row r="92" spans="1:6" ht="25.5" x14ac:dyDescent="0.2">
      <c r="A92" s="13" t="s">
        <v>331</v>
      </c>
      <c r="B92" s="11">
        <v>2</v>
      </c>
      <c r="D92" s="2" t="s">
        <v>313</v>
      </c>
      <c r="E92" s="15"/>
      <c r="F92" s="16">
        <f>E92*B92</f>
        <v>0</v>
      </c>
    </row>
    <row r="93" spans="1:6" x14ac:dyDescent="0.2">
      <c r="A93" s="45" t="s">
        <v>332</v>
      </c>
      <c r="B93" s="41">
        <v>2</v>
      </c>
      <c r="C93" s="41"/>
      <c r="D93" s="43" t="s">
        <v>261</v>
      </c>
      <c r="E93" s="58"/>
      <c r="F93" s="56">
        <f t="shared" ref="F93:F94" si="0">E93*B93</f>
        <v>0</v>
      </c>
    </row>
    <row r="94" spans="1:6" x14ac:dyDescent="0.2">
      <c r="A94" s="45" t="s">
        <v>333</v>
      </c>
      <c r="B94" s="41">
        <v>2</v>
      </c>
      <c r="C94" s="41"/>
      <c r="D94" s="43" t="s">
        <v>516</v>
      </c>
      <c r="E94" s="58"/>
      <c r="F94" s="56">
        <f t="shared" si="0"/>
        <v>0</v>
      </c>
    </row>
    <row r="95" spans="1:6" x14ac:dyDescent="0.2">
      <c r="E95" s="15"/>
    </row>
    <row r="96" spans="1:6" ht="25.5" x14ac:dyDescent="0.2">
      <c r="A96" s="13" t="s">
        <v>360</v>
      </c>
      <c r="B96" s="11">
        <v>1</v>
      </c>
      <c r="D96" s="2" t="s">
        <v>51</v>
      </c>
      <c r="E96" s="15"/>
      <c r="F96" s="16">
        <f>E96*B96</f>
        <v>0</v>
      </c>
    </row>
    <row r="97" spans="1:6" x14ac:dyDescent="0.2">
      <c r="E97" s="15"/>
    </row>
    <row r="98" spans="1:6" x14ac:dyDescent="0.2">
      <c r="A98" s="13" t="s">
        <v>361</v>
      </c>
      <c r="B98" s="11">
        <v>1</v>
      </c>
      <c r="D98" t="s">
        <v>52</v>
      </c>
      <c r="E98" s="15"/>
      <c r="F98" s="16">
        <f>E98*B98</f>
        <v>0</v>
      </c>
    </row>
    <row r="99" spans="1:6" x14ac:dyDescent="0.2">
      <c r="E99" s="15"/>
    </row>
    <row r="100" spans="1:6" ht="25.5" x14ac:dyDescent="0.2">
      <c r="A100" s="13" t="s">
        <v>362</v>
      </c>
      <c r="B100" s="11">
        <v>1</v>
      </c>
      <c r="C100" s="49"/>
      <c r="D100" s="2" t="s">
        <v>87</v>
      </c>
      <c r="E100" s="68"/>
      <c r="F100" s="69">
        <f>E100*B100</f>
        <v>0</v>
      </c>
    </row>
    <row r="101" spans="1:6" x14ac:dyDescent="0.2">
      <c r="A101" s="13" t="s">
        <v>363</v>
      </c>
      <c r="B101" s="11">
        <v>1</v>
      </c>
      <c r="D101" t="s">
        <v>265</v>
      </c>
      <c r="E101" s="15"/>
      <c r="F101" s="69">
        <f>E101*B101</f>
        <v>0</v>
      </c>
    </row>
    <row r="102" spans="1:6" x14ac:dyDescent="0.2">
      <c r="A102" s="45" t="s">
        <v>364</v>
      </c>
      <c r="B102" s="41">
        <v>1</v>
      </c>
      <c r="C102" s="41"/>
      <c r="D102" s="43" t="s">
        <v>389</v>
      </c>
      <c r="E102" s="58"/>
      <c r="F102" s="70">
        <f>E102*B102</f>
        <v>0</v>
      </c>
    </row>
    <row r="103" spans="1:6" x14ac:dyDescent="0.2">
      <c r="E103" s="15"/>
    </row>
    <row r="104" spans="1:6" ht="25.5" x14ac:dyDescent="0.2">
      <c r="A104" s="13" t="s">
        <v>187</v>
      </c>
      <c r="B104" s="10">
        <v>7.3</v>
      </c>
      <c r="C104" s="11" t="s">
        <v>7</v>
      </c>
      <c r="D104" s="2" t="s">
        <v>334</v>
      </c>
      <c r="E104" s="15"/>
      <c r="F104" s="16">
        <f>E104*B104</f>
        <v>0</v>
      </c>
    </row>
    <row r="105" spans="1:6" ht="13.5" customHeight="1" x14ac:dyDescent="0.2">
      <c r="A105" s="45" t="s">
        <v>188</v>
      </c>
      <c r="B105" s="46">
        <f>B104</f>
        <v>7.3</v>
      </c>
      <c r="C105" s="41" t="str">
        <f>C104</f>
        <v>m</v>
      </c>
      <c r="D105" s="43" t="s">
        <v>261</v>
      </c>
      <c r="E105" s="58"/>
      <c r="F105" s="56">
        <f>E105*B105</f>
        <v>0</v>
      </c>
    </row>
    <row r="106" spans="1:6" ht="13.5" customHeight="1" x14ac:dyDescent="0.2">
      <c r="A106" s="45" t="s">
        <v>189</v>
      </c>
      <c r="B106" s="46">
        <v>1</v>
      </c>
      <c r="C106" s="41" t="s">
        <v>11</v>
      </c>
      <c r="D106" s="42" t="s">
        <v>389</v>
      </c>
      <c r="E106" s="58"/>
      <c r="F106" s="56">
        <f>E106*B106</f>
        <v>0</v>
      </c>
    </row>
    <row r="107" spans="1:6" ht="13.5" customHeight="1" x14ac:dyDescent="0.2">
      <c r="B107" s="10"/>
      <c r="D107" s="2"/>
      <c r="E107" s="15"/>
    </row>
    <row r="108" spans="1:6" ht="25.5" x14ac:dyDescent="0.2">
      <c r="A108" s="13" t="s">
        <v>194</v>
      </c>
      <c r="B108" s="11">
        <f>2*6.5</f>
        <v>13</v>
      </c>
      <c r="C108" s="11" t="s">
        <v>7</v>
      </c>
      <c r="D108" s="2" t="s">
        <v>390</v>
      </c>
      <c r="E108" s="15"/>
      <c r="F108" s="16">
        <f>E108*B108</f>
        <v>0</v>
      </c>
    </row>
    <row r="109" spans="1:6" x14ac:dyDescent="0.2">
      <c r="A109" s="45" t="s">
        <v>195</v>
      </c>
      <c r="B109" s="41">
        <f>B108</f>
        <v>13</v>
      </c>
      <c r="C109" s="41" t="str">
        <f>C108</f>
        <v>m</v>
      </c>
      <c r="D109" s="42" t="s">
        <v>261</v>
      </c>
      <c r="E109" s="58"/>
      <c r="F109" s="56">
        <f>E109*B109</f>
        <v>0</v>
      </c>
    </row>
    <row r="110" spans="1:6" x14ac:dyDescent="0.2">
      <c r="E110" s="15"/>
    </row>
    <row r="111" spans="1:6" ht="25.5" x14ac:dyDescent="0.2">
      <c r="A111" s="13" t="s">
        <v>198</v>
      </c>
      <c r="B111" s="11">
        <v>4</v>
      </c>
      <c r="C111" s="11" t="s">
        <v>4</v>
      </c>
      <c r="D111" s="2" t="s">
        <v>501</v>
      </c>
      <c r="E111" s="15"/>
      <c r="F111" s="16">
        <f>E111*B111</f>
        <v>0</v>
      </c>
    </row>
    <row r="112" spans="1:6" ht="12.75" customHeight="1" x14ac:dyDescent="0.2">
      <c r="D112" t="s">
        <v>158</v>
      </c>
      <c r="E112" s="15"/>
    </row>
    <row r="113" spans="1:7" ht="12.75" customHeight="1" x14ac:dyDescent="0.2">
      <c r="A113" s="45" t="s">
        <v>199</v>
      </c>
      <c r="B113" s="41">
        <v>4</v>
      </c>
      <c r="C113" s="41" t="s">
        <v>4</v>
      </c>
      <c r="D113" s="43" t="s">
        <v>261</v>
      </c>
      <c r="E113" s="58"/>
      <c r="F113" s="56">
        <f>E113*B113</f>
        <v>0</v>
      </c>
    </row>
    <row r="114" spans="1:7" ht="12.75" customHeight="1" x14ac:dyDescent="0.2">
      <c r="D114" s="2"/>
      <c r="E114" s="15"/>
    </row>
    <row r="115" spans="1:7" ht="25.5" x14ac:dyDescent="0.2">
      <c r="A115" s="13" t="s">
        <v>133</v>
      </c>
      <c r="B115" s="11">
        <v>1</v>
      </c>
      <c r="D115" s="2" t="s">
        <v>365</v>
      </c>
      <c r="E115" s="15"/>
      <c r="F115" s="16">
        <f>E115*B115</f>
        <v>0</v>
      </c>
    </row>
    <row r="116" spans="1:7" x14ac:dyDescent="0.2">
      <c r="E116" s="15"/>
    </row>
    <row r="117" spans="1:7" x14ac:dyDescent="0.2">
      <c r="A117" s="13" t="s">
        <v>209</v>
      </c>
      <c r="B117" s="11">
        <v>10</v>
      </c>
      <c r="C117" s="11" t="s">
        <v>8</v>
      </c>
      <c r="D117" t="s">
        <v>63</v>
      </c>
      <c r="E117" s="15"/>
      <c r="F117" s="16">
        <f>E117*B117</f>
        <v>0</v>
      </c>
    </row>
    <row r="118" spans="1:7" x14ac:dyDescent="0.2">
      <c r="E118" s="15"/>
    </row>
    <row r="119" spans="1:7" x14ac:dyDescent="0.2">
      <c r="A119" s="13" t="s">
        <v>134</v>
      </c>
      <c r="B119" s="11">
        <v>4</v>
      </c>
      <c r="C119" s="11" t="s">
        <v>8</v>
      </c>
      <c r="D119" t="s">
        <v>64</v>
      </c>
      <c r="E119" s="15"/>
      <c r="F119" s="16">
        <f>E119*B119</f>
        <v>0</v>
      </c>
      <c r="G119" s="63"/>
    </row>
    <row r="120" spans="1:7" x14ac:dyDescent="0.2">
      <c r="E120" s="15"/>
      <c r="G120" s="63"/>
    </row>
    <row r="121" spans="1:7" ht="37.5" customHeight="1" x14ac:dyDescent="0.2">
      <c r="A121" s="29" t="s">
        <v>366</v>
      </c>
      <c r="B121" s="11">
        <v>95</v>
      </c>
      <c r="C121" s="11" t="s">
        <v>5</v>
      </c>
      <c r="D121" s="2" t="s">
        <v>53</v>
      </c>
      <c r="E121" s="15"/>
    </row>
    <row r="122" spans="1:7" ht="12.75" customHeight="1" x14ac:dyDescent="0.2">
      <c r="A122" s="29"/>
      <c r="D122" s="2" t="s">
        <v>54</v>
      </c>
      <c r="E122" s="15"/>
    </row>
    <row r="123" spans="1:7" ht="13.5" customHeight="1" x14ac:dyDescent="0.2">
      <c r="A123" s="29"/>
      <c r="D123" s="2" t="s">
        <v>55</v>
      </c>
      <c r="E123" s="15"/>
    </row>
    <row r="124" spans="1:7" ht="12.75" customHeight="1" x14ac:dyDescent="0.2">
      <c r="A124" s="29"/>
      <c r="D124" s="2" t="s">
        <v>56</v>
      </c>
      <c r="E124" s="15"/>
    </row>
    <row r="125" spans="1:7" ht="14.25" customHeight="1" x14ac:dyDescent="0.2">
      <c r="A125" s="29"/>
      <c r="D125" s="2">
        <v>0.13200000000000001</v>
      </c>
      <c r="E125" s="15"/>
    </row>
    <row r="126" spans="1:7" ht="13.5" customHeight="1" x14ac:dyDescent="0.2">
      <c r="A126" s="29"/>
      <c r="D126" s="2" t="s">
        <v>57</v>
      </c>
      <c r="E126" s="15"/>
      <c r="F126" s="16">
        <f>E126*D125*B121</f>
        <v>0</v>
      </c>
    </row>
    <row r="127" spans="1:7" ht="13.5" customHeight="1" x14ac:dyDescent="0.2">
      <c r="A127" s="29"/>
      <c r="D127" s="2"/>
      <c r="E127" s="15"/>
    </row>
    <row r="128" spans="1:7" ht="87" customHeight="1" x14ac:dyDescent="0.2">
      <c r="A128" s="29" t="s">
        <v>367</v>
      </c>
      <c r="B128" s="11">
        <v>125</v>
      </c>
      <c r="C128" s="11" t="s">
        <v>5</v>
      </c>
      <c r="D128" s="2" t="s">
        <v>88</v>
      </c>
      <c r="E128" s="15"/>
    </row>
    <row r="129" spans="1:7" x14ac:dyDescent="0.2">
      <c r="A129" s="29"/>
      <c r="D129" s="2" t="s">
        <v>54</v>
      </c>
      <c r="E129" s="15"/>
    </row>
    <row r="130" spans="1:7" x14ac:dyDescent="0.2">
      <c r="A130" s="29"/>
      <c r="D130" s="2" t="s">
        <v>55</v>
      </c>
      <c r="E130" s="15"/>
    </row>
    <row r="131" spans="1:7" x14ac:dyDescent="0.2">
      <c r="A131" s="29"/>
      <c r="D131" s="2" t="s">
        <v>56</v>
      </c>
      <c r="E131" s="15"/>
    </row>
    <row r="132" spans="1:7" x14ac:dyDescent="0.2">
      <c r="A132" s="29"/>
      <c r="D132" s="2">
        <v>0.13200000000000001</v>
      </c>
      <c r="E132" s="15"/>
    </row>
    <row r="133" spans="1:7" x14ac:dyDescent="0.2">
      <c r="A133" s="29"/>
      <c r="D133" s="2" t="s">
        <v>57</v>
      </c>
      <c r="E133" s="15"/>
      <c r="F133" s="16">
        <f>E133*D132*B128</f>
        <v>0</v>
      </c>
    </row>
    <row r="134" spans="1:7" x14ac:dyDescent="0.2">
      <c r="E134" s="15"/>
      <c r="G134" s="63"/>
    </row>
    <row r="135" spans="1:7" s="11" customFormat="1" ht="25.5" x14ac:dyDescent="0.2">
      <c r="A135" s="13" t="s">
        <v>368</v>
      </c>
      <c r="B135" s="10">
        <f>7*7</f>
        <v>49</v>
      </c>
      <c r="C135" s="11" t="s">
        <v>5</v>
      </c>
      <c r="D135" s="14" t="s">
        <v>488</v>
      </c>
      <c r="E135" s="61"/>
      <c r="F135" s="62">
        <f>E135*B135</f>
        <v>0</v>
      </c>
      <c r="G135" s="71"/>
    </row>
    <row r="136" spans="1:7" x14ac:dyDescent="0.2">
      <c r="A136" s="45" t="s">
        <v>369</v>
      </c>
      <c r="B136" s="46">
        <f>B135</f>
        <v>49</v>
      </c>
      <c r="C136" s="41" t="s">
        <v>5</v>
      </c>
      <c r="D136" s="42" t="s">
        <v>260</v>
      </c>
      <c r="E136" s="58"/>
      <c r="F136" s="56">
        <f>E136*B136</f>
        <v>0</v>
      </c>
      <c r="G136" s="63"/>
    </row>
    <row r="137" spans="1:7" x14ac:dyDescent="0.2">
      <c r="B137" s="10"/>
      <c r="D137" s="2"/>
      <c r="E137" s="52"/>
      <c r="G137" s="63"/>
    </row>
    <row r="138" spans="1:7" s="11" customFormat="1" ht="25.5" x14ac:dyDescent="0.2">
      <c r="A138" s="13" t="s">
        <v>370</v>
      </c>
      <c r="B138" s="10">
        <v>8.86</v>
      </c>
      <c r="C138" s="11" t="s">
        <v>7</v>
      </c>
      <c r="D138" s="14" t="s">
        <v>502</v>
      </c>
      <c r="E138" s="61"/>
      <c r="F138" s="62">
        <f>B138*E138</f>
        <v>0</v>
      </c>
      <c r="G138" s="71"/>
    </row>
    <row r="139" spans="1:7" x14ac:dyDescent="0.2">
      <c r="A139" s="45" t="s">
        <v>371</v>
      </c>
      <c r="B139" s="46">
        <f>B138</f>
        <v>8.86</v>
      </c>
      <c r="C139" s="41"/>
      <c r="D139" s="42" t="s">
        <v>262</v>
      </c>
      <c r="E139" s="55"/>
      <c r="F139" s="56">
        <f>E139*B139</f>
        <v>0</v>
      </c>
      <c r="G139" s="63"/>
    </row>
    <row r="140" spans="1:7" x14ac:dyDescent="0.2">
      <c r="B140" s="10"/>
      <c r="D140" s="2"/>
      <c r="E140" s="52"/>
      <c r="G140" s="63"/>
    </row>
    <row r="141" spans="1:7" ht="51" x14ac:dyDescent="0.2">
      <c r="A141" s="13" t="s">
        <v>372</v>
      </c>
      <c r="B141" s="10">
        <f>B135</f>
        <v>49</v>
      </c>
      <c r="C141" s="11" t="s">
        <v>5</v>
      </c>
      <c r="D141" s="2" t="s">
        <v>392</v>
      </c>
      <c r="E141" s="61"/>
      <c r="F141" s="62">
        <f>E141*B141</f>
        <v>0</v>
      </c>
      <c r="G141" s="63"/>
    </row>
    <row r="142" spans="1:7" x14ac:dyDescent="0.2">
      <c r="A142" s="45" t="s">
        <v>373</v>
      </c>
      <c r="B142" s="46">
        <f>B141</f>
        <v>49</v>
      </c>
      <c r="C142" s="41"/>
      <c r="D142" s="42" t="s">
        <v>431</v>
      </c>
      <c r="E142" s="55"/>
      <c r="F142" s="56">
        <f>E142*B142</f>
        <v>0</v>
      </c>
      <c r="G142" s="63"/>
    </row>
    <row r="143" spans="1:7" x14ac:dyDescent="0.2">
      <c r="E143" s="15"/>
      <c r="G143" s="63"/>
    </row>
    <row r="144" spans="1:7" x14ac:dyDescent="0.2">
      <c r="D144" s="28" t="s">
        <v>46</v>
      </c>
      <c r="E144" s="15"/>
      <c r="G144" s="54">
        <f>SUM(F33:F142)</f>
        <v>0</v>
      </c>
    </row>
    <row r="145" spans="1:7" x14ac:dyDescent="0.2">
      <c r="D145" s="3"/>
      <c r="E145" s="15"/>
      <c r="G145" s="64"/>
    </row>
    <row r="146" spans="1:7" x14ac:dyDescent="0.2">
      <c r="A146" s="13" t="s">
        <v>25</v>
      </c>
      <c r="D146" s="26" t="s">
        <v>9</v>
      </c>
      <c r="E146" s="15"/>
    </row>
    <row r="147" spans="1:7" x14ac:dyDescent="0.2">
      <c r="E147" s="15"/>
    </row>
    <row r="148" spans="1:7" x14ac:dyDescent="0.2">
      <c r="A148" s="45" t="s">
        <v>335</v>
      </c>
      <c r="B148" s="46">
        <f>6.37*1.1*8.3</f>
        <v>58.158100000000012</v>
      </c>
      <c r="C148" s="41" t="s">
        <v>5</v>
      </c>
      <c r="D148" s="43" t="s">
        <v>503</v>
      </c>
      <c r="E148" s="58"/>
      <c r="F148" s="56">
        <f>E148*B148</f>
        <v>0</v>
      </c>
    </row>
    <row r="149" spans="1:7" x14ac:dyDescent="0.2">
      <c r="A149" s="45" t="s">
        <v>336</v>
      </c>
      <c r="B149" s="41"/>
      <c r="C149" s="41"/>
      <c r="D149" s="43" t="s">
        <v>393</v>
      </c>
      <c r="E149" s="58"/>
      <c r="F149" s="56">
        <f>E149*B148</f>
        <v>0</v>
      </c>
    </row>
    <row r="150" spans="1:7" x14ac:dyDescent="0.2">
      <c r="E150" s="15"/>
    </row>
    <row r="151" spans="1:7" s="11" customFormat="1" ht="25.5" x14ac:dyDescent="0.2">
      <c r="A151" s="13" t="s">
        <v>343</v>
      </c>
      <c r="B151" s="10">
        <f>B148</f>
        <v>58.158100000000012</v>
      </c>
      <c r="C151" s="11" t="s">
        <v>5</v>
      </c>
      <c r="D151" s="14" t="s">
        <v>510</v>
      </c>
      <c r="E151" s="72"/>
      <c r="F151" s="62">
        <f>E151*B151</f>
        <v>0</v>
      </c>
      <c r="G151" s="62"/>
    </row>
    <row r="152" spans="1:7" x14ac:dyDescent="0.2">
      <c r="D152" t="s">
        <v>67</v>
      </c>
      <c r="E152" s="15"/>
    </row>
    <row r="153" spans="1:7" ht="38.25" x14ac:dyDescent="0.2">
      <c r="D153" s="2" t="s">
        <v>499</v>
      </c>
      <c r="E153" s="15"/>
    </row>
    <row r="154" spans="1:7" x14ac:dyDescent="0.2">
      <c r="D154" t="s">
        <v>68</v>
      </c>
      <c r="E154" s="15"/>
    </row>
    <row r="155" spans="1:7" x14ac:dyDescent="0.2">
      <c r="D155" t="s">
        <v>69</v>
      </c>
      <c r="E155" s="15"/>
    </row>
    <row r="156" spans="1:7" x14ac:dyDescent="0.2">
      <c r="D156" t="s">
        <v>70</v>
      </c>
      <c r="E156" s="15"/>
    </row>
    <row r="157" spans="1:7" x14ac:dyDescent="0.2">
      <c r="D157" t="s">
        <v>71</v>
      </c>
      <c r="E157" s="15"/>
    </row>
    <row r="158" spans="1:7" x14ac:dyDescent="0.2">
      <c r="D158" t="s">
        <v>160</v>
      </c>
      <c r="E158" s="15"/>
    </row>
    <row r="159" spans="1:7" x14ac:dyDescent="0.2">
      <c r="E159" s="15"/>
    </row>
    <row r="160" spans="1:7" x14ac:dyDescent="0.2">
      <c r="D160" s="28" t="s">
        <v>46</v>
      </c>
      <c r="G160" s="54">
        <f>SUM(F147:F159)</f>
        <v>0</v>
      </c>
    </row>
    <row r="161" spans="1:7" x14ac:dyDescent="0.2">
      <c r="E161" s="15"/>
    </row>
    <row r="162" spans="1:7" x14ac:dyDescent="0.2">
      <c r="A162" s="13" t="s">
        <v>337</v>
      </c>
      <c r="D162" s="26" t="s">
        <v>0</v>
      </c>
      <c r="E162" s="15"/>
    </row>
    <row r="163" spans="1:7" ht="6.75" customHeight="1" x14ac:dyDescent="0.2">
      <c r="E163" s="15"/>
    </row>
    <row r="164" spans="1:7" s="11" customFormat="1" ht="25.5" customHeight="1" x14ac:dyDescent="0.2">
      <c r="A164" s="13" t="s">
        <v>376</v>
      </c>
      <c r="B164" s="11">
        <v>1</v>
      </c>
      <c r="C164" s="11" t="s">
        <v>12</v>
      </c>
      <c r="D164" s="14" t="s">
        <v>517</v>
      </c>
      <c r="E164" s="72"/>
      <c r="F164" s="62">
        <f>E164*B164</f>
        <v>0</v>
      </c>
      <c r="G164" s="62"/>
    </row>
    <row r="165" spans="1:7" ht="13.5" customHeight="1" x14ac:dyDescent="0.2">
      <c r="E165" s="15"/>
    </row>
    <row r="166" spans="1:7" ht="25.5" x14ac:dyDescent="0.2">
      <c r="A166" s="13" t="s">
        <v>26</v>
      </c>
      <c r="B166" s="11">
        <f>6.37*7.56*4.55</f>
        <v>219.11525999999998</v>
      </c>
      <c r="C166" s="11" t="s">
        <v>72</v>
      </c>
      <c r="D166" s="2" t="s">
        <v>504</v>
      </c>
      <c r="E166" s="15"/>
      <c r="F166" s="16">
        <f>E166*B166</f>
        <v>0</v>
      </c>
    </row>
    <row r="167" spans="1:7" x14ac:dyDescent="0.2">
      <c r="E167" s="15"/>
    </row>
    <row r="168" spans="1:7" x14ac:dyDescent="0.2">
      <c r="A168" s="13" t="s">
        <v>359</v>
      </c>
      <c r="B168" s="11">
        <f>B166</f>
        <v>219.11525999999998</v>
      </c>
      <c r="C168" s="11">
        <v>8</v>
      </c>
      <c r="D168" t="s">
        <v>74</v>
      </c>
      <c r="E168" s="15"/>
      <c r="F168" s="16">
        <f>E168*C168*B168</f>
        <v>0</v>
      </c>
    </row>
    <row r="169" spans="1:7" x14ac:dyDescent="0.2">
      <c r="E169" s="15"/>
    </row>
    <row r="170" spans="1:7" x14ac:dyDescent="0.2">
      <c r="E170" s="15"/>
    </row>
    <row r="171" spans="1:7" s="11" customFormat="1" ht="38.25" x14ac:dyDescent="0.2">
      <c r="A171" s="13" t="s">
        <v>27</v>
      </c>
      <c r="B171" s="11">
        <f>87.56+2.5</f>
        <v>90.06</v>
      </c>
      <c r="C171" s="11" t="s">
        <v>5</v>
      </c>
      <c r="D171" s="14" t="s">
        <v>506</v>
      </c>
      <c r="E171" s="72"/>
      <c r="F171" s="62">
        <f>E171*B171</f>
        <v>0</v>
      </c>
      <c r="G171" s="62"/>
    </row>
    <row r="172" spans="1:7" x14ac:dyDescent="0.2">
      <c r="E172" s="15"/>
    </row>
    <row r="173" spans="1:7" s="11" customFormat="1" ht="25.5" x14ac:dyDescent="0.2">
      <c r="A173" s="13" t="s">
        <v>344</v>
      </c>
      <c r="B173" s="11">
        <v>2</v>
      </c>
      <c r="C173" s="11" t="s">
        <v>8</v>
      </c>
      <c r="D173" s="14" t="s">
        <v>505</v>
      </c>
      <c r="E173" s="72"/>
      <c r="F173" s="62">
        <f>E173*B173</f>
        <v>0</v>
      </c>
      <c r="G173" s="62"/>
    </row>
    <row r="174" spans="1:7" x14ac:dyDescent="0.2">
      <c r="E174" s="15"/>
    </row>
    <row r="175" spans="1:7" x14ac:dyDescent="0.2">
      <c r="E175" s="15"/>
    </row>
    <row r="176" spans="1:7" ht="15.75" customHeight="1" x14ac:dyDescent="0.2">
      <c r="D176" s="28" t="s">
        <v>46</v>
      </c>
      <c r="E176" s="15"/>
      <c r="G176" s="54">
        <f>SUM(F166:F173)</f>
        <v>0</v>
      </c>
    </row>
    <row r="177" spans="1:10" ht="15.75" customHeight="1" x14ac:dyDescent="0.2">
      <c r="E177" s="15"/>
    </row>
    <row r="178" spans="1:10" x14ac:dyDescent="0.2">
      <c r="E178" s="15"/>
    </row>
    <row r="179" spans="1:10" x14ac:dyDescent="0.2">
      <c r="A179" s="13" t="s">
        <v>28</v>
      </c>
      <c r="D179" s="26" t="s">
        <v>18</v>
      </c>
      <c r="E179" s="15"/>
    </row>
    <row r="180" spans="1:10" x14ac:dyDescent="0.2">
      <c r="E180" s="15"/>
    </row>
    <row r="181" spans="1:10" x14ac:dyDescent="0.2">
      <c r="A181" s="13" t="s">
        <v>29</v>
      </c>
      <c r="B181" s="11">
        <v>1</v>
      </c>
      <c r="D181" s="2" t="s">
        <v>12</v>
      </c>
      <c r="E181" s="15"/>
      <c r="F181" s="16">
        <f>B181*E181</f>
        <v>0</v>
      </c>
    </row>
    <row r="182" spans="1:10" x14ac:dyDescent="0.2">
      <c r="D182" s="2" t="s">
        <v>154</v>
      </c>
      <c r="E182" s="15"/>
      <c r="J182" s="2"/>
    </row>
    <row r="183" spans="1:10" ht="63.75" x14ac:dyDescent="0.2">
      <c r="D183" s="2" t="s">
        <v>518</v>
      </c>
      <c r="E183" s="15"/>
    </row>
    <row r="184" spans="1:10" x14ac:dyDescent="0.2">
      <c r="D184" s="2"/>
      <c r="E184" s="15"/>
    </row>
    <row r="185" spans="1:10" x14ac:dyDescent="0.2">
      <c r="D185" s="28" t="s">
        <v>46</v>
      </c>
      <c r="E185" s="15"/>
      <c r="G185" s="54">
        <f>SUM(F181:F181)</f>
        <v>0</v>
      </c>
    </row>
    <row r="186" spans="1:10" x14ac:dyDescent="0.2">
      <c r="E186" s="15"/>
    </row>
    <row r="187" spans="1:10" x14ac:dyDescent="0.2">
      <c r="E187" s="15"/>
    </row>
    <row r="188" spans="1:10" x14ac:dyDescent="0.2">
      <c r="A188" s="13" t="s">
        <v>338</v>
      </c>
      <c r="D188" s="26" t="s">
        <v>78</v>
      </c>
      <c r="E188" s="15"/>
      <c r="G188" s="64"/>
    </row>
    <row r="189" spans="1:10" x14ac:dyDescent="0.2">
      <c r="A189" s="13" t="s">
        <v>353</v>
      </c>
      <c r="B189" s="11">
        <v>10</v>
      </c>
      <c r="C189" s="11" t="s">
        <v>230</v>
      </c>
      <c r="D189" t="s">
        <v>79</v>
      </c>
      <c r="E189" s="15"/>
      <c r="F189" s="16">
        <f>E189*B189</f>
        <v>0</v>
      </c>
      <c r="G189" s="64"/>
    </row>
    <row r="190" spans="1:10" x14ac:dyDescent="0.2">
      <c r="E190" s="15"/>
      <c r="G190" s="64"/>
    </row>
    <row r="191" spans="1:10" x14ac:dyDescent="0.2">
      <c r="D191" s="28" t="s">
        <v>46</v>
      </c>
      <c r="E191" s="15"/>
      <c r="G191" s="54">
        <f>F189</f>
        <v>0</v>
      </c>
    </row>
    <row r="192" spans="1:10" x14ac:dyDescent="0.2">
      <c r="E192" s="15"/>
    </row>
    <row r="193" spans="1:7" x14ac:dyDescent="0.2">
      <c r="E193" s="15"/>
    </row>
    <row r="194" spans="1:7" x14ac:dyDescent="0.2">
      <c r="A194" s="13" t="s">
        <v>339</v>
      </c>
      <c r="D194" s="26" t="s">
        <v>80</v>
      </c>
      <c r="E194" s="15"/>
    </row>
    <row r="195" spans="1:7" x14ac:dyDescent="0.2">
      <c r="E195" s="15"/>
    </row>
    <row r="196" spans="1:7" ht="25.5" x14ac:dyDescent="0.2">
      <c r="A196" s="13" t="s">
        <v>340</v>
      </c>
      <c r="B196" s="11">
        <v>4</v>
      </c>
      <c r="C196" s="11" t="s">
        <v>4</v>
      </c>
      <c r="D196" s="2" t="s">
        <v>507</v>
      </c>
      <c r="E196" s="15"/>
      <c r="F196" s="16">
        <f>E196*B196</f>
        <v>0</v>
      </c>
    </row>
    <row r="197" spans="1:7" x14ac:dyDescent="0.2">
      <c r="D197" t="s">
        <v>82</v>
      </c>
      <c r="E197" s="15"/>
    </row>
    <row r="198" spans="1:7" x14ac:dyDescent="0.2">
      <c r="E198" s="15"/>
    </row>
    <row r="199" spans="1:7" x14ac:dyDescent="0.2">
      <c r="A199" s="13" t="s">
        <v>341</v>
      </c>
      <c r="B199" s="11">
        <v>5</v>
      </c>
      <c r="C199" s="11" t="str">
        <f>C196</f>
        <v xml:space="preserve">Stck. </v>
      </c>
      <c r="D199" t="s">
        <v>83</v>
      </c>
      <c r="E199" s="15"/>
      <c r="F199" s="16">
        <f>E199*B199</f>
        <v>0</v>
      </c>
    </row>
    <row r="200" spans="1:7" x14ac:dyDescent="0.2">
      <c r="E200" s="15"/>
    </row>
    <row r="201" spans="1:7" x14ac:dyDescent="0.2">
      <c r="A201" s="13" t="s">
        <v>342</v>
      </c>
      <c r="B201" s="11">
        <v>5</v>
      </c>
      <c r="C201" s="11" t="str">
        <f>C196</f>
        <v xml:space="preserve">Stck. </v>
      </c>
      <c r="D201" t="s">
        <v>84</v>
      </c>
      <c r="E201" s="17"/>
      <c r="F201" s="16">
        <f>E201*B201</f>
        <v>0</v>
      </c>
    </row>
    <row r="202" spans="1:7" x14ac:dyDescent="0.2">
      <c r="E202" s="15"/>
    </row>
    <row r="203" spans="1:7" x14ac:dyDescent="0.2">
      <c r="D203" s="28" t="s">
        <v>46</v>
      </c>
      <c r="E203" s="15"/>
      <c r="G203" s="54">
        <f>SUM(F196:F201)</f>
        <v>0</v>
      </c>
    </row>
    <row r="204" spans="1:7" x14ac:dyDescent="0.2">
      <c r="E204" s="15"/>
    </row>
    <row r="205" spans="1:7" x14ac:dyDescent="0.2">
      <c r="D205" s="3" t="s">
        <v>6</v>
      </c>
      <c r="E205" s="15" t="s">
        <v>15</v>
      </c>
      <c r="G205" s="65">
        <f>SUM(G6:G203)</f>
        <v>0</v>
      </c>
    </row>
    <row r="206" spans="1:7" x14ac:dyDescent="0.2">
      <c r="E206" s="66" t="s">
        <v>16</v>
      </c>
      <c r="F206" s="67">
        <v>0.23</v>
      </c>
      <c r="G206" s="67">
        <f>G205*F206</f>
        <v>0</v>
      </c>
    </row>
    <row r="207" spans="1:7" x14ac:dyDescent="0.2">
      <c r="E207" s="15"/>
    </row>
    <row r="208" spans="1:7" ht="13.5" thickBot="1" x14ac:dyDescent="0.25">
      <c r="E208" s="15"/>
      <c r="G208" s="73">
        <f>G206+G205</f>
        <v>0</v>
      </c>
    </row>
    <row r="209" spans="4:6" ht="13.5" thickTop="1" x14ac:dyDescent="0.2">
      <c r="E209" s="15"/>
      <c r="F209" s="15"/>
    </row>
    <row r="210" spans="4:6" x14ac:dyDescent="0.2">
      <c r="E210" s="15"/>
    </row>
    <row r="211" spans="4:6" x14ac:dyDescent="0.2">
      <c r="E211" s="15"/>
    </row>
    <row r="214" spans="4:6" x14ac:dyDescent="0.2">
      <c r="D214" s="4"/>
    </row>
  </sheetData>
  <pageMargins left="0.74" right="0.27" top="1.28" bottom="0.984251969" header="0.4921259845" footer="0.4921259845"/>
  <pageSetup paperSize="8" orientation="landscape" r:id="rId1"/>
  <headerFooter alignWithMargins="0">
    <oddHeader>&amp;LARGE MM+H GmbH + Jäger Ingenieure GmbH
Wichernstr. 12
01445 Radebeul&amp;CKosten
Notsicherung Dach Kernbau 26&amp;RRadebeul/Pirna
&amp;D
&amp;T</oddHeader>
    <oddFooter>&amp;L&amp;9&amp;F
&amp;A&amp;R&amp;9&amp;P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AA55C-781B-40FD-B121-D6888D0A6919}">
  <sheetPr>
    <pageSetUpPr fitToPage="1"/>
  </sheetPr>
  <dimension ref="A1:G181"/>
  <sheetViews>
    <sheetView zoomScale="85" zoomScaleNormal="85" zoomScaleSheetLayoutView="100" zoomScalePageLayoutView="70" workbookViewId="0">
      <selection activeCell="D57" sqref="D57"/>
    </sheetView>
  </sheetViews>
  <sheetFormatPr baseColWidth="10" defaultRowHeight="12.75" x14ac:dyDescent="0.2"/>
  <cols>
    <col min="1" max="1" width="8.83203125" style="1" customWidth="1"/>
    <col min="2" max="2" width="6.5" customWidth="1"/>
    <col min="3" max="3" width="4" customWidth="1"/>
    <col min="4" max="4" width="43.33203125" customWidth="1"/>
    <col min="5" max="5" width="13.33203125" style="16" customWidth="1"/>
    <col min="6" max="6" width="14.6640625" style="16" customWidth="1"/>
    <col min="7" max="7" width="15.33203125" style="16" customWidth="1"/>
  </cols>
  <sheetData>
    <row r="1" spans="1:7" ht="15" x14ac:dyDescent="0.25">
      <c r="A1" s="8" t="str">
        <f ca="1">RIGHT(CELL("dateiname",A1),LEN(CELL("dateiname",A1))-FIND("]",CELL("dateiname",A1)))</f>
        <v>R1.08</v>
      </c>
    </row>
    <row r="3" spans="1:7" ht="38.25" x14ac:dyDescent="0.2">
      <c r="A3" s="12" t="s">
        <v>1</v>
      </c>
      <c r="B3" s="5" t="s">
        <v>38</v>
      </c>
      <c r="C3" s="5" t="s">
        <v>2</v>
      </c>
      <c r="D3" s="5" t="s">
        <v>3</v>
      </c>
      <c r="E3" s="50" t="s">
        <v>13</v>
      </c>
      <c r="F3" s="51" t="s">
        <v>39</v>
      </c>
      <c r="G3" s="51" t="s">
        <v>40</v>
      </c>
    </row>
    <row r="4" spans="1:7" x14ac:dyDescent="0.2">
      <c r="E4" s="52"/>
    </row>
    <row r="5" spans="1:7" x14ac:dyDescent="0.2">
      <c r="A5" s="1" t="s">
        <v>101</v>
      </c>
      <c r="D5" s="26" t="s">
        <v>19</v>
      </c>
      <c r="E5" s="52"/>
    </row>
    <row r="6" spans="1:7" x14ac:dyDescent="0.2">
      <c r="D6" s="27" t="s">
        <v>98</v>
      </c>
      <c r="E6" s="52"/>
    </row>
    <row r="7" spans="1:7" x14ac:dyDescent="0.2">
      <c r="E7" s="52"/>
    </row>
    <row r="8" spans="1:7" x14ac:dyDescent="0.2">
      <c r="A8" s="1" t="s">
        <v>23</v>
      </c>
      <c r="B8" s="10">
        <f>5.37-1</f>
        <v>4.37</v>
      </c>
      <c r="C8" s="11" t="s">
        <v>7</v>
      </c>
      <c r="D8" t="s">
        <v>102</v>
      </c>
      <c r="E8" s="53"/>
      <c r="F8" s="16">
        <f>E8*B8</f>
        <v>0</v>
      </c>
    </row>
    <row r="9" spans="1:7" ht="6" customHeight="1" x14ac:dyDescent="0.2">
      <c r="B9" s="10"/>
      <c r="C9" s="11"/>
      <c r="E9" s="52"/>
    </row>
    <row r="10" spans="1:7" x14ac:dyDescent="0.2">
      <c r="A10" s="1" t="s">
        <v>161</v>
      </c>
      <c r="B10" s="10">
        <f>B8</f>
        <v>4.37</v>
      </c>
      <c r="C10" s="11" t="s">
        <v>7</v>
      </c>
      <c r="D10" t="s">
        <v>42</v>
      </c>
      <c r="E10" s="52"/>
      <c r="F10" s="16">
        <f>E10*B10</f>
        <v>0</v>
      </c>
    </row>
    <row r="11" spans="1:7" ht="4.5" customHeight="1" x14ac:dyDescent="0.2">
      <c r="B11" s="10"/>
      <c r="C11" s="11"/>
      <c r="E11" s="52"/>
    </row>
    <row r="12" spans="1:7" ht="26.45" customHeight="1" x14ac:dyDescent="0.2">
      <c r="A12" s="1" t="s">
        <v>103</v>
      </c>
      <c r="B12" s="10">
        <f>B10</f>
        <v>4.37</v>
      </c>
      <c r="C12" s="11" t="s">
        <v>7</v>
      </c>
      <c r="D12" s="2" t="str">
        <f>'[4]R0.09'!D8</f>
        <v>Mauerwerk mit HSM Adolit M flüssig
von Remmers o. vglb. imprägnieren inkl. Material</v>
      </c>
      <c r="E12" s="52"/>
      <c r="F12" s="16">
        <f>E12*B12</f>
        <v>0</v>
      </c>
    </row>
    <row r="13" spans="1:7" ht="7.5" customHeight="1" x14ac:dyDescent="0.2">
      <c r="B13" s="10"/>
      <c r="C13" s="11"/>
      <c r="D13" s="2"/>
      <c r="E13" s="52"/>
    </row>
    <row r="14" spans="1:7" ht="37.5" customHeight="1" x14ac:dyDescent="0.2">
      <c r="A14" s="1" t="s">
        <v>104</v>
      </c>
      <c r="B14" s="9">
        <f>B12*1.05</f>
        <v>4.5885000000000007</v>
      </c>
      <c r="C14" t="s">
        <v>7</v>
      </c>
      <c r="D14" s="2" t="str">
        <f>'[1]R1.03'!E13</f>
        <v xml:space="preserve">Ringanker in Carbonmauerwerk 4 Schichten ( </v>
      </c>
      <c r="E14" s="53"/>
      <c r="F14" s="16">
        <f>E14*B14</f>
        <v>0</v>
      </c>
    </row>
    <row r="15" spans="1:7" ht="38.25" x14ac:dyDescent="0.2">
      <c r="B15" s="10"/>
      <c r="C15" s="11"/>
      <c r="D15" s="2" t="str">
        <f>'[4]R0.09'!D11</f>
        <v>einschl. Material (Carbon-Gewebe SITGRID unidirektional von und Textilbeton TF 10 von Pagel)</v>
      </c>
      <c r="E15" s="52"/>
    </row>
    <row r="16" spans="1:7" ht="25.5" x14ac:dyDescent="0.2">
      <c r="B16" s="10"/>
      <c r="C16" s="11"/>
      <c r="D16" s="2" t="s">
        <v>106</v>
      </c>
      <c r="E16" s="52"/>
    </row>
    <row r="17" spans="1:6" x14ac:dyDescent="0.2">
      <c r="B17" s="10"/>
      <c r="C17" s="11"/>
      <c r="D17" s="2" t="s">
        <v>105</v>
      </c>
      <c r="E17" s="52"/>
    </row>
    <row r="18" spans="1:6" x14ac:dyDescent="0.2">
      <c r="B18" s="10"/>
      <c r="C18" s="11"/>
      <c r="D18" s="2"/>
      <c r="E18" s="52"/>
    </row>
    <row r="19" spans="1:6" ht="42.75" customHeight="1" x14ac:dyDescent="0.2">
      <c r="A19" s="13" t="s">
        <v>107</v>
      </c>
      <c r="B19" s="10">
        <f>1.54*1.15*2</f>
        <v>3.5419999999999998</v>
      </c>
      <c r="C19" s="11" t="s">
        <v>7</v>
      </c>
      <c r="D19" s="2" t="str">
        <f>'[1]R1.03'!E16</f>
        <v xml:space="preserve">2 Schichten Zulage Carbongewebe wie vor im Bereich der Korbbögen der darunter liegenden Fenster </v>
      </c>
      <c r="E19" s="52"/>
      <c r="F19" s="16">
        <f>E19*B19</f>
        <v>0</v>
      </c>
    </row>
    <row r="20" spans="1:6" x14ac:dyDescent="0.2">
      <c r="B20" s="10"/>
      <c r="C20" s="11"/>
      <c r="E20" s="52"/>
    </row>
    <row r="21" spans="1:6" ht="38.25" x14ac:dyDescent="0.2">
      <c r="A21" s="13" t="s">
        <v>24</v>
      </c>
      <c r="B21" s="10">
        <f>5*1</f>
        <v>5</v>
      </c>
      <c r="C21" s="11" t="s">
        <v>7</v>
      </c>
      <c r="D21" s="2" t="s">
        <v>110</v>
      </c>
      <c r="E21" s="52"/>
      <c r="F21" s="16">
        <f>E21*B21</f>
        <v>0</v>
      </c>
    </row>
    <row r="22" spans="1:6" ht="16.5" customHeight="1" x14ac:dyDescent="0.2">
      <c r="A22" s="13"/>
      <c r="B22" s="10"/>
      <c r="C22" s="11"/>
      <c r="D22" s="2" t="s">
        <v>109</v>
      </c>
      <c r="E22" s="52"/>
    </row>
    <row r="23" spans="1:6" ht="16.5" customHeight="1" x14ac:dyDescent="0.2">
      <c r="A23" s="13"/>
      <c r="B23" s="10"/>
      <c r="C23" s="11"/>
      <c r="D23" s="2"/>
      <c r="E23" s="52"/>
    </row>
    <row r="24" spans="1:6" ht="39" customHeight="1" x14ac:dyDescent="0.2">
      <c r="A24" s="13" t="s">
        <v>108</v>
      </c>
      <c r="B24" s="10">
        <f>B21</f>
        <v>5</v>
      </c>
      <c r="C24" s="11" t="s">
        <v>7</v>
      </c>
      <c r="D24" s="2" t="s">
        <v>213</v>
      </c>
      <c r="E24" s="52"/>
      <c r="F24" s="16">
        <f>E24*B24</f>
        <v>0</v>
      </c>
    </row>
    <row r="25" spans="1:6" ht="13.5" customHeight="1" x14ac:dyDescent="0.2">
      <c r="B25" s="10"/>
      <c r="C25" s="11"/>
      <c r="D25" s="2" t="s">
        <v>214</v>
      </c>
      <c r="E25" s="52"/>
    </row>
    <row r="26" spans="1:6" ht="13.5" customHeight="1" x14ac:dyDescent="0.2">
      <c r="B26" s="10"/>
      <c r="C26" s="11"/>
      <c r="D26" s="2"/>
      <c r="E26" s="52"/>
    </row>
    <row r="27" spans="1:6" ht="25.5" x14ac:dyDescent="0.2">
      <c r="A27" s="33" t="s">
        <v>112</v>
      </c>
      <c r="B27" s="10">
        <f>B24</f>
        <v>5</v>
      </c>
      <c r="C27" s="11" t="s">
        <v>7</v>
      </c>
      <c r="D27" s="2" t="str">
        <f>'[1]R1.03'!E26</f>
        <v>Zwischenraum ca. 30 cm mit Mineralwolle  WLG  035 ausfüllen, Anschlüsse herstellen</v>
      </c>
      <c r="E27" s="52"/>
      <c r="F27" s="16">
        <f>E27*B27</f>
        <v>0</v>
      </c>
    </row>
    <row r="28" spans="1:6" x14ac:dyDescent="0.2">
      <c r="B28" s="10"/>
      <c r="C28" s="11"/>
      <c r="D28" s="2" t="s">
        <v>215</v>
      </c>
      <c r="E28" s="52"/>
    </row>
    <row r="29" spans="1:6" x14ac:dyDescent="0.2">
      <c r="B29" s="10"/>
      <c r="C29" s="11"/>
      <c r="D29" s="2"/>
      <c r="E29" s="52"/>
    </row>
    <row r="30" spans="1:6" x14ac:dyDescent="0.2">
      <c r="A30" s="1" t="s">
        <v>113</v>
      </c>
      <c r="B30" s="10">
        <v>3</v>
      </c>
      <c r="C30" s="11" t="s">
        <v>11</v>
      </c>
      <c r="D30" s="2" t="str">
        <f>'[1]R1.03'!E28</f>
        <v>Balkenkopf im Ringanker verankern</v>
      </c>
      <c r="E30" s="52"/>
      <c r="F30" s="16">
        <f>E30*B30</f>
        <v>0</v>
      </c>
    </row>
    <row r="31" spans="1:6" x14ac:dyDescent="0.2">
      <c r="B31" s="10"/>
      <c r="C31" s="11"/>
      <c r="D31" s="2" t="s">
        <v>111</v>
      </c>
      <c r="E31" s="52"/>
    </row>
    <row r="32" spans="1:6" ht="52.5" x14ac:dyDescent="0.2">
      <c r="B32" s="10"/>
      <c r="C32" s="11"/>
      <c r="D32" s="2" t="s">
        <v>216</v>
      </c>
      <c r="E32" s="52"/>
    </row>
    <row r="33" spans="1:7" x14ac:dyDescent="0.2">
      <c r="B33" s="10"/>
      <c r="C33" s="11"/>
      <c r="D33" s="2"/>
      <c r="E33" s="52"/>
    </row>
    <row r="34" spans="1:7" x14ac:dyDescent="0.2">
      <c r="A34" s="1" t="s">
        <v>114</v>
      </c>
      <c r="B34">
        <v>16</v>
      </c>
      <c r="C34" t="s">
        <v>8</v>
      </c>
      <c r="D34" t="s">
        <v>62</v>
      </c>
      <c r="E34" s="52"/>
      <c r="F34" s="16">
        <f>E34*B34</f>
        <v>0</v>
      </c>
    </row>
    <row r="35" spans="1:7" x14ac:dyDescent="0.2">
      <c r="B35" s="10"/>
      <c r="C35" s="11"/>
      <c r="D35" s="2"/>
      <c r="E35" s="52"/>
    </row>
    <row r="36" spans="1:7" x14ac:dyDescent="0.2">
      <c r="D36" s="28" t="s">
        <v>89</v>
      </c>
      <c r="G36" s="54">
        <f>SUM(F8:F34)</f>
        <v>0</v>
      </c>
    </row>
    <row r="37" spans="1:7" x14ac:dyDescent="0.2">
      <c r="E37" s="52"/>
    </row>
    <row r="38" spans="1:7" x14ac:dyDescent="0.2">
      <c r="A38" s="1" t="s">
        <v>115</v>
      </c>
      <c r="D38" s="26" t="s">
        <v>14</v>
      </c>
      <c r="E38" s="52"/>
    </row>
    <row r="39" spans="1:7" ht="63.75" x14ac:dyDescent="0.2">
      <c r="D39" s="42" t="s">
        <v>413</v>
      </c>
      <c r="E39" s="52"/>
    </row>
    <row r="40" spans="1:7" x14ac:dyDescent="0.2">
      <c r="E40" s="52"/>
    </row>
    <row r="41" spans="1:7" x14ac:dyDescent="0.2">
      <c r="A41" s="1" t="s">
        <v>402</v>
      </c>
      <c r="B41">
        <v>1</v>
      </c>
      <c r="D41" t="s">
        <v>90</v>
      </c>
      <c r="E41" s="53"/>
      <c r="F41" s="16">
        <f>E41*B41</f>
        <v>0</v>
      </c>
    </row>
    <row r="42" spans="1:7" x14ac:dyDescent="0.2">
      <c r="E42" s="52"/>
    </row>
    <row r="43" spans="1:7" ht="51" x14ac:dyDescent="0.2">
      <c r="A43" s="13" t="s">
        <v>404</v>
      </c>
      <c r="B43" s="10">
        <f>5.37*1.15</f>
        <v>6.1754999999999995</v>
      </c>
      <c r="C43" s="11" t="s">
        <v>7</v>
      </c>
      <c r="D43" s="2" t="s">
        <v>301</v>
      </c>
      <c r="E43" s="52"/>
      <c r="F43" s="16">
        <f>E43*B43</f>
        <v>0</v>
      </c>
    </row>
    <row r="44" spans="1:7" x14ac:dyDescent="0.2">
      <c r="A44" s="45" t="s">
        <v>256</v>
      </c>
      <c r="B44" s="46">
        <f>B43</f>
        <v>6.1754999999999995</v>
      </c>
      <c r="C44" s="41" t="s">
        <v>7</v>
      </c>
      <c r="D44" s="42" t="s">
        <v>261</v>
      </c>
      <c r="E44" s="55"/>
      <c r="F44" s="56">
        <f>E44*B44</f>
        <v>0</v>
      </c>
    </row>
    <row r="45" spans="1:7" ht="25.5" x14ac:dyDescent="0.2">
      <c r="A45" s="40" t="s">
        <v>257</v>
      </c>
      <c r="B45" s="43">
        <v>2</v>
      </c>
      <c r="C45" s="43" t="s">
        <v>11</v>
      </c>
      <c r="D45" s="42" t="s">
        <v>384</v>
      </c>
      <c r="E45" s="55"/>
      <c r="F45" s="56">
        <f>E45*B45</f>
        <v>0</v>
      </c>
    </row>
    <row r="46" spans="1:7" x14ac:dyDescent="0.2">
      <c r="E46" s="52"/>
    </row>
    <row r="47" spans="1:7" ht="51.75" customHeight="1" x14ac:dyDescent="0.2">
      <c r="A47" s="13" t="s">
        <v>258</v>
      </c>
      <c r="B47" s="11">
        <f>4.5*2+5.5+7.18</f>
        <v>21.68</v>
      </c>
      <c r="C47" s="11" t="s">
        <v>7</v>
      </c>
      <c r="D47" s="2" t="s">
        <v>456</v>
      </c>
      <c r="E47" s="53"/>
      <c r="F47" s="16">
        <f>E47*B47</f>
        <v>0</v>
      </c>
    </row>
    <row r="48" spans="1:7" x14ac:dyDescent="0.2">
      <c r="A48" s="45" t="s">
        <v>405</v>
      </c>
      <c r="B48" s="41">
        <f>B47</f>
        <v>21.68</v>
      </c>
      <c r="C48" s="41" t="str">
        <f>C47</f>
        <v>m</v>
      </c>
      <c r="D48" s="42" t="s">
        <v>375</v>
      </c>
      <c r="E48" s="55"/>
      <c r="F48" s="56">
        <f>E48*B48</f>
        <v>0</v>
      </c>
    </row>
    <row r="49" spans="1:6" ht="25.5" x14ac:dyDescent="0.2">
      <c r="A49" s="40" t="s">
        <v>406</v>
      </c>
      <c r="B49" s="43">
        <v>3</v>
      </c>
      <c r="C49" s="43" t="s">
        <v>11</v>
      </c>
      <c r="D49" s="42" t="s">
        <v>117</v>
      </c>
      <c r="E49" s="55"/>
      <c r="F49" s="56">
        <f>E49*B49</f>
        <v>0</v>
      </c>
    </row>
    <row r="50" spans="1:6" x14ac:dyDescent="0.2">
      <c r="E50" s="52"/>
    </row>
    <row r="51" spans="1:6" x14ac:dyDescent="0.2">
      <c r="A51" s="1" t="s">
        <v>259</v>
      </c>
      <c r="B51">
        <f>(4+4+7)*2+5.37</f>
        <v>35.369999999999997</v>
      </c>
      <c r="C51" t="s">
        <v>7</v>
      </c>
      <c r="D51" t="s">
        <v>49</v>
      </c>
      <c r="E51" s="52"/>
      <c r="F51" s="16">
        <f>E51*B51</f>
        <v>0</v>
      </c>
    </row>
    <row r="52" spans="1:6" x14ac:dyDescent="0.2">
      <c r="E52" s="15"/>
    </row>
    <row r="53" spans="1:6" ht="24" customHeight="1" x14ac:dyDescent="0.2">
      <c r="A53" s="1" t="s">
        <v>457</v>
      </c>
      <c r="B53">
        <v>3</v>
      </c>
      <c r="C53" t="s">
        <v>11</v>
      </c>
      <c r="D53" s="2" t="s">
        <v>145</v>
      </c>
      <c r="E53" s="15"/>
      <c r="F53" s="16">
        <f>E53*B53</f>
        <v>0</v>
      </c>
    </row>
    <row r="54" spans="1:6" x14ac:dyDescent="0.2">
      <c r="A54" s="40" t="s">
        <v>458</v>
      </c>
      <c r="B54" s="43"/>
      <c r="C54" s="43"/>
      <c r="D54" s="43" t="s">
        <v>261</v>
      </c>
      <c r="E54" s="58"/>
      <c r="F54" s="56">
        <f>E54*B53</f>
        <v>0</v>
      </c>
    </row>
    <row r="55" spans="1:6" ht="25.5" x14ac:dyDescent="0.2">
      <c r="A55" s="40" t="s">
        <v>459</v>
      </c>
      <c r="B55" s="43">
        <v>3</v>
      </c>
      <c r="C55" s="43" t="s">
        <v>11</v>
      </c>
      <c r="D55" s="42" t="s">
        <v>462</v>
      </c>
      <c r="E55" s="58"/>
      <c r="F55" s="56">
        <f>E55*B55</f>
        <v>0</v>
      </c>
    </row>
    <row r="56" spans="1:6" x14ac:dyDescent="0.2">
      <c r="E56" s="15"/>
    </row>
    <row r="57" spans="1:6" ht="38.25" x14ac:dyDescent="0.2">
      <c r="A57" s="1" t="s">
        <v>460</v>
      </c>
      <c r="B57">
        <v>5.37</v>
      </c>
      <c r="C57" t="s">
        <v>7</v>
      </c>
      <c r="D57" s="2" t="s">
        <v>509</v>
      </c>
      <c r="E57" s="15"/>
      <c r="F57" s="16">
        <f>E57*B57</f>
        <v>0</v>
      </c>
    </row>
    <row r="58" spans="1:6" x14ac:dyDescent="0.2">
      <c r="A58" s="40" t="s">
        <v>461</v>
      </c>
      <c r="B58" s="43">
        <f>B57</f>
        <v>5.37</v>
      </c>
      <c r="C58" s="43" t="str">
        <f>C57</f>
        <v>m</v>
      </c>
      <c r="D58" s="43" t="s">
        <v>261</v>
      </c>
      <c r="E58" s="58"/>
      <c r="F58" s="56">
        <f>E58*B58</f>
        <v>0</v>
      </c>
    </row>
    <row r="59" spans="1:6" x14ac:dyDescent="0.2">
      <c r="E59" s="15"/>
    </row>
    <row r="60" spans="1:6" ht="25.5" customHeight="1" x14ac:dyDescent="0.2">
      <c r="A60" s="1" t="s">
        <v>463</v>
      </c>
      <c r="B60">
        <v>6</v>
      </c>
      <c r="C60" t="s">
        <v>11</v>
      </c>
      <c r="D60" s="2" t="s">
        <v>118</v>
      </c>
      <c r="E60" s="15"/>
      <c r="F60" s="16">
        <f>E60*B60</f>
        <v>0</v>
      </c>
    </row>
    <row r="61" spans="1:6" x14ac:dyDescent="0.2">
      <c r="A61" s="40" t="s">
        <v>464</v>
      </c>
      <c r="B61" s="43">
        <f>B60</f>
        <v>6</v>
      </c>
      <c r="C61" s="43" t="s">
        <v>4</v>
      </c>
      <c r="D61" s="42" t="s">
        <v>261</v>
      </c>
      <c r="E61" s="58"/>
      <c r="F61" s="56">
        <f>E61*B61</f>
        <v>0</v>
      </c>
    </row>
    <row r="62" spans="1:6" x14ac:dyDescent="0.2">
      <c r="A62" s="40" t="s">
        <v>465</v>
      </c>
      <c r="B62" s="43">
        <f>B61</f>
        <v>6</v>
      </c>
      <c r="C62" s="43" t="str">
        <f>C61</f>
        <v xml:space="preserve">Stck. </v>
      </c>
      <c r="D62" s="42" t="s">
        <v>167</v>
      </c>
      <c r="E62" s="58"/>
      <c r="F62" s="56">
        <f>E62*B62</f>
        <v>0</v>
      </c>
    </row>
    <row r="63" spans="1:6" x14ac:dyDescent="0.2">
      <c r="D63" s="2"/>
      <c r="E63" s="15"/>
    </row>
    <row r="64" spans="1:6" ht="40.5" customHeight="1" x14ac:dyDescent="0.2">
      <c r="A64" s="1" t="s">
        <v>466</v>
      </c>
      <c r="B64">
        <v>6</v>
      </c>
      <c r="C64" t="s">
        <v>11</v>
      </c>
      <c r="D64" s="2" t="str">
        <f>'R1.09'!D67</f>
        <v>Zapfen/Stufe und Abschrägung am Balkenkopf für Befestigung Simsbalken herstellen als Zulage</v>
      </c>
      <c r="E64" s="15"/>
      <c r="F64" s="16">
        <f>E64*B64</f>
        <v>0</v>
      </c>
    </row>
    <row r="65" spans="1:6" x14ac:dyDescent="0.2">
      <c r="E65" s="17"/>
    </row>
    <row r="66" spans="1:6" ht="12.6" customHeight="1" x14ac:dyDescent="0.2">
      <c r="A66" s="1" t="s">
        <v>467</v>
      </c>
      <c r="B66">
        <v>6</v>
      </c>
      <c r="C66" t="s">
        <v>4</v>
      </c>
      <c r="D66" t="str">
        <f>'[1]R1.09'!D69</f>
        <v>Aufschieblinge herstellen und einbauen</v>
      </c>
      <c r="E66" s="15"/>
      <c r="F66" s="16">
        <f>E66*B66</f>
        <v>0</v>
      </c>
    </row>
    <row r="67" spans="1:6" ht="12.6" customHeight="1" x14ac:dyDescent="0.2">
      <c r="D67" t="s">
        <v>158</v>
      </c>
      <c r="E67" s="15"/>
    </row>
    <row r="68" spans="1:6" ht="12.6" customHeight="1" x14ac:dyDescent="0.2">
      <c r="A68" s="40" t="s">
        <v>130</v>
      </c>
      <c r="B68" s="43">
        <f>B66</f>
        <v>6</v>
      </c>
      <c r="C68" s="43" t="s">
        <v>4</v>
      </c>
      <c r="D68" s="43" t="s">
        <v>261</v>
      </c>
      <c r="E68" s="58"/>
      <c r="F68" s="56">
        <f>E68*B68</f>
        <v>0</v>
      </c>
    </row>
    <row r="69" spans="1:6" ht="12.6" customHeight="1" x14ac:dyDescent="0.2">
      <c r="E69" s="15"/>
    </row>
    <row r="70" spans="1:6" ht="25.5" x14ac:dyDescent="0.2">
      <c r="A70" s="1" t="s">
        <v>131</v>
      </c>
      <c r="B70">
        <v>2</v>
      </c>
      <c r="C70" t="s">
        <v>11</v>
      </c>
      <c r="D70" s="2" t="s">
        <v>120</v>
      </c>
      <c r="E70" s="17"/>
      <c r="F70" s="16">
        <f>E70*B70</f>
        <v>0</v>
      </c>
    </row>
    <row r="71" spans="1:6" x14ac:dyDescent="0.2">
      <c r="A71" s="40" t="s">
        <v>150</v>
      </c>
      <c r="B71" s="43">
        <v>2</v>
      </c>
      <c r="C71" s="43" t="s">
        <v>11</v>
      </c>
      <c r="D71" s="43" t="s">
        <v>261</v>
      </c>
      <c r="E71" s="58"/>
      <c r="F71" s="56">
        <f>E71*B71</f>
        <v>0</v>
      </c>
    </row>
    <row r="72" spans="1:6" ht="25.5" x14ac:dyDescent="0.2">
      <c r="A72" s="1" t="s">
        <v>151</v>
      </c>
      <c r="B72">
        <v>4</v>
      </c>
      <c r="C72" t="s">
        <v>4</v>
      </c>
      <c r="D72" s="2" t="s">
        <v>157</v>
      </c>
      <c r="E72" s="17"/>
      <c r="F72" s="16">
        <f>E72*B72</f>
        <v>0</v>
      </c>
    </row>
    <row r="73" spans="1:6" x14ac:dyDescent="0.2">
      <c r="A73" s="40" t="s">
        <v>152</v>
      </c>
      <c r="B73" s="43">
        <f>B72</f>
        <v>4</v>
      </c>
      <c r="C73" s="43" t="str">
        <f>C72</f>
        <v xml:space="preserve">Stck. </v>
      </c>
      <c r="D73" s="43" t="s">
        <v>261</v>
      </c>
      <c r="E73" s="58"/>
      <c r="F73" s="56">
        <f>E73*B73</f>
        <v>0</v>
      </c>
    </row>
    <row r="74" spans="1:6" x14ac:dyDescent="0.2">
      <c r="E74" s="15"/>
    </row>
    <row r="75" spans="1:6" x14ac:dyDescent="0.2">
      <c r="A75" s="1" t="s">
        <v>173</v>
      </c>
      <c r="B75">
        <v>0</v>
      </c>
      <c r="D75" t="s">
        <v>91</v>
      </c>
      <c r="E75" s="15"/>
      <c r="F75" s="16">
        <f>E75*B75</f>
        <v>0</v>
      </c>
    </row>
    <row r="76" spans="1:6" x14ac:dyDescent="0.2">
      <c r="E76" s="15"/>
    </row>
    <row r="77" spans="1:6" x14ac:dyDescent="0.2">
      <c r="A77" s="1" t="s">
        <v>175</v>
      </c>
      <c r="B77">
        <v>0</v>
      </c>
      <c r="D77" t="s">
        <v>20</v>
      </c>
      <c r="E77" s="15"/>
      <c r="F77" s="16">
        <f>E77*B77</f>
        <v>0</v>
      </c>
    </row>
    <row r="78" spans="1:6" x14ac:dyDescent="0.2">
      <c r="E78" s="15"/>
    </row>
    <row r="79" spans="1:6" ht="38.25" x14ac:dyDescent="0.2">
      <c r="A79" s="1" t="s">
        <v>183</v>
      </c>
      <c r="B79">
        <v>2</v>
      </c>
      <c r="C79" t="s">
        <v>11</v>
      </c>
      <c r="D79" s="2" t="s">
        <v>138</v>
      </c>
      <c r="E79" s="15"/>
      <c r="F79" s="16">
        <f>E79*B79</f>
        <v>0</v>
      </c>
    </row>
    <row r="80" spans="1:6" x14ac:dyDescent="0.2">
      <c r="A80" s="40" t="s">
        <v>190</v>
      </c>
      <c r="B80" s="43">
        <v>2</v>
      </c>
      <c r="C80" s="43" t="str">
        <f>C79</f>
        <v>Stck.</v>
      </c>
      <c r="D80" s="42" t="s">
        <v>261</v>
      </c>
      <c r="E80" s="58"/>
      <c r="F80" s="56">
        <f>E80*B80</f>
        <v>0</v>
      </c>
    </row>
    <row r="81" spans="1:7" x14ac:dyDescent="0.2">
      <c r="E81" s="15"/>
    </row>
    <row r="82" spans="1:7" ht="38.25" x14ac:dyDescent="0.2">
      <c r="A82" s="1" t="s">
        <v>184</v>
      </c>
      <c r="B82">
        <v>3</v>
      </c>
      <c r="C82" t="str">
        <f>C80</f>
        <v>Stck.</v>
      </c>
      <c r="D82" s="2" t="s">
        <v>139</v>
      </c>
      <c r="E82" s="15"/>
      <c r="F82" s="16">
        <f>E82*B82</f>
        <v>0</v>
      </c>
    </row>
    <row r="83" spans="1:7" x14ac:dyDescent="0.2">
      <c r="A83" s="40" t="s">
        <v>185</v>
      </c>
      <c r="B83" s="43">
        <f>B82</f>
        <v>3</v>
      </c>
      <c r="C83" s="43" t="str">
        <f>C80</f>
        <v>Stck.</v>
      </c>
      <c r="D83" s="42" t="s">
        <v>261</v>
      </c>
      <c r="E83" s="58"/>
      <c r="F83" s="56">
        <f>E83*B83</f>
        <v>0</v>
      </c>
    </row>
    <row r="84" spans="1:7" x14ac:dyDescent="0.2">
      <c r="E84" s="15"/>
    </row>
    <row r="85" spans="1:7" ht="25.5" x14ac:dyDescent="0.2">
      <c r="A85" s="1" t="s">
        <v>187</v>
      </c>
      <c r="B85">
        <v>7</v>
      </c>
      <c r="C85" t="s">
        <v>7</v>
      </c>
      <c r="D85" s="2" t="s">
        <v>140</v>
      </c>
      <c r="E85" s="15"/>
      <c r="F85" s="16">
        <f>E85*B85</f>
        <v>0</v>
      </c>
    </row>
    <row r="86" spans="1:7" ht="13.5" customHeight="1" x14ac:dyDescent="0.2">
      <c r="A86" s="40" t="s">
        <v>188</v>
      </c>
      <c r="B86" s="43">
        <f>B85</f>
        <v>7</v>
      </c>
      <c r="C86" s="43" t="str">
        <f>C85</f>
        <v>m</v>
      </c>
      <c r="D86" s="42" t="s">
        <v>261</v>
      </c>
      <c r="E86" s="58"/>
      <c r="F86" s="56">
        <f>E86*B86</f>
        <v>0</v>
      </c>
    </row>
    <row r="87" spans="1:7" x14ac:dyDescent="0.2">
      <c r="A87" s="1" t="s">
        <v>194</v>
      </c>
      <c r="B87">
        <v>1</v>
      </c>
      <c r="C87" t="s">
        <v>92</v>
      </c>
      <c r="D87" t="s">
        <v>93</v>
      </c>
      <c r="E87" s="15"/>
      <c r="F87" s="16">
        <f>E87*B87</f>
        <v>0</v>
      </c>
    </row>
    <row r="88" spans="1:7" ht="13.5" customHeight="1" x14ac:dyDescent="0.2">
      <c r="E88" s="15"/>
    </row>
    <row r="89" spans="1:7" x14ac:dyDescent="0.2">
      <c r="A89" s="40" t="s">
        <v>198</v>
      </c>
      <c r="B89" s="43">
        <v>1</v>
      </c>
      <c r="C89" s="43" t="s">
        <v>12</v>
      </c>
      <c r="D89" s="42" t="s">
        <v>59</v>
      </c>
      <c r="E89" s="58"/>
      <c r="F89" s="56">
        <f>E89*B89</f>
        <v>0</v>
      </c>
    </row>
    <row r="90" spans="1:7" x14ac:dyDescent="0.2">
      <c r="E90" s="15"/>
    </row>
    <row r="91" spans="1:7" x14ac:dyDescent="0.2">
      <c r="A91" s="1" t="s">
        <v>132</v>
      </c>
      <c r="B91">
        <v>14</v>
      </c>
      <c r="C91" t="s">
        <v>8</v>
      </c>
      <c r="D91" t="s">
        <v>63</v>
      </c>
      <c r="E91" s="15"/>
      <c r="F91" s="16">
        <f>E91*B91</f>
        <v>0</v>
      </c>
    </row>
    <row r="92" spans="1:7" x14ac:dyDescent="0.2">
      <c r="E92" s="15"/>
    </row>
    <row r="93" spans="1:7" x14ac:dyDescent="0.2">
      <c r="A93" s="1" t="s">
        <v>133</v>
      </c>
      <c r="B93">
        <v>8</v>
      </c>
      <c r="C93" t="s">
        <v>8</v>
      </c>
      <c r="D93" t="s">
        <v>64</v>
      </c>
      <c r="E93" s="15"/>
      <c r="F93" s="16">
        <f>E93*B93</f>
        <v>0</v>
      </c>
      <c r="G93" s="63"/>
    </row>
    <row r="94" spans="1:7" x14ac:dyDescent="0.2">
      <c r="E94" s="15"/>
      <c r="G94" s="63"/>
    </row>
    <row r="95" spans="1:7" x14ac:dyDescent="0.2">
      <c r="A95" s="1" t="s">
        <v>209</v>
      </c>
      <c r="B95" s="10">
        <v>30</v>
      </c>
      <c r="C95" s="11" t="s">
        <v>5</v>
      </c>
      <c r="D95" s="2" t="s">
        <v>391</v>
      </c>
      <c r="E95" s="52"/>
      <c r="F95" s="16">
        <f>E95*B95</f>
        <v>0</v>
      </c>
    </row>
    <row r="96" spans="1:7" x14ac:dyDescent="0.2">
      <c r="A96" s="40" t="s">
        <v>210</v>
      </c>
      <c r="B96" s="44">
        <f>B95</f>
        <v>30</v>
      </c>
      <c r="C96" s="43"/>
      <c r="D96" s="42" t="s">
        <v>260</v>
      </c>
      <c r="E96" s="58"/>
      <c r="F96" s="56">
        <f>E96*B96</f>
        <v>0</v>
      </c>
    </row>
    <row r="97" spans="1:6" x14ac:dyDescent="0.2">
      <c r="B97" s="10"/>
      <c r="C97" s="11"/>
      <c r="D97" s="2"/>
      <c r="E97" s="52"/>
    </row>
    <row r="98" spans="1:6" ht="25.5" x14ac:dyDescent="0.2">
      <c r="A98" s="1" t="s">
        <v>134</v>
      </c>
      <c r="B98" s="10">
        <f>6.03</f>
        <v>6.03</v>
      </c>
      <c r="C98" s="11" t="s">
        <v>7</v>
      </c>
      <c r="D98" s="2" t="s">
        <v>156</v>
      </c>
      <c r="E98" s="52"/>
      <c r="F98" s="16">
        <f>B98*E98</f>
        <v>0</v>
      </c>
    </row>
    <row r="99" spans="1:6" x14ac:dyDescent="0.2">
      <c r="A99" s="40" t="s">
        <v>468</v>
      </c>
      <c r="B99" s="46">
        <f>B98</f>
        <v>6.03</v>
      </c>
      <c r="C99" s="41"/>
      <c r="D99" s="42" t="s">
        <v>262</v>
      </c>
      <c r="E99" s="55"/>
      <c r="F99" s="56">
        <f>E99*B99</f>
        <v>0</v>
      </c>
    </row>
    <row r="100" spans="1:6" x14ac:dyDescent="0.2">
      <c r="B100" s="10"/>
      <c r="C100" s="11"/>
      <c r="D100" s="2"/>
      <c r="E100" s="52"/>
    </row>
    <row r="101" spans="1:6" ht="51" x14ac:dyDescent="0.2">
      <c r="A101" s="1" t="s">
        <v>366</v>
      </c>
      <c r="B101" s="10">
        <v>30</v>
      </c>
      <c r="C101" s="11" t="s">
        <v>5</v>
      </c>
      <c r="D101" s="2" t="s">
        <v>155</v>
      </c>
      <c r="E101" s="61"/>
      <c r="F101" s="62">
        <f>E101*B101</f>
        <v>0</v>
      </c>
    </row>
    <row r="102" spans="1:6" x14ac:dyDescent="0.2">
      <c r="A102" s="40" t="s">
        <v>367</v>
      </c>
      <c r="B102" s="46">
        <f>B101</f>
        <v>30</v>
      </c>
      <c r="C102" s="41"/>
      <c r="D102" s="42" t="s">
        <v>469</v>
      </c>
      <c r="E102" s="55"/>
      <c r="F102" s="56">
        <f>E102*B102</f>
        <v>0</v>
      </c>
    </row>
    <row r="103" spans="1:6" x14ac:dyDescent="0.2">
      <c r="E103" s="15"/>
    </row>
    <row r="104" spans="1:6" ht="37.5" customHeight="1" x14ac:dyDescent="0.2">
      <c r="A104" s="29" t="s">
        <v>368</v>
      </c>
      <c r="B104" s="11">
        <v>205</v>
      </c>
      <c r="C104" s="11" t="s">
        <v>5</v>
      </c>
      <c r="D104" s="2" t="s">
        <v>512</v>
      </c>
      <c r="E104" s="15"/>
    </row>
    <row r="105" spans="1:6" ht="12.75" customHeight="1" x14ac:dyDescent="0.2">
      <c r="A105" s="30"/>
      <c r="D105" s="2" t="s">
        <v>54</v>
      </c>
      <c r="E105" s="15"/>
    </row>
    <row r="106" spans="1:6" ht="13.5" customHeight="1" x14ac:dyDescent="0.2">
      <c r="A106" s="30"/>
      <c r="D106" s="2" t="s">
        <v>55</v>
      </c>
      <c r="E106" s="15"/>
    </row>
    <row r="107" spans="1:6" ht="12.75" customHeight="1" x14ac:dyDescent="0.2">
      <c r="A107" s="30"/>
      <c r="D107" s="2" t="s">
        <v>56</v>
      </c>
      <c r="E107" s="15"/>
    </row>
    <row r="108" spans="1:6" ht="14.25" customHeight="1" x14ac:dyDescent="0.2">
      <c r="A108" s="30"/>
      <c r="D108" s="2">
        <v>0.13200000000000001</v>
      </c>
      <c r="E108" s="15"/>
    </row>
    <row r="109" spans="1:6" ht="13.5" customHeight="1" x14ac:dyDescent="0.2">
      <c r="A109" s="30"/>
      <c r="D109" s="31" t="s">
        <v>57</v>
      </c>
      <c r="E109" s="15"/>
      <c r="F109" s="16">
        <f>E109*D108*B104</f>
        <v>0</v>
      </c>
    </row>
    <row r="110" spans="1:6" ht="13.5" customHeight="1" x14ac:dyDescent="0.2">
      <c r="A110" s="30"/>
      <c r="D110" s="2"/>
      <c r="E110" s="15"/>
    </row>
    <row r="111" spans="1:6" ht="87" customHeight="1" x14ac:dyDescent="0.2">
      <c r="A111" s="29" t="s">
        <v>369</v>
      </c>
      <c r="B111" s="11">
        <v>255</v>
      </c>
      <c r="C111" s="11" t="s">
        <v>5</v>
      </c>
      <c r="D111" s="2" t="s">
        <v>153</v>
      </c>
      <c r="E111" s="15"/>
    </row>
    <row r="112" spans="1:6" x14ac:dyDescent="0.2">
      <c r="A112" s="30"/>
      <c r="D112" s="2" t="s">
        <v>54</v>
      </c>
      <c r="E112" s="15"/>
    </row>
    <row r="113" spans="1:7" x14ac:dyDescent="0.2">
      <c r="A113" s="30"/>
      <c r="D113" s="2" t="s">
        <v>55</v>
      </c>
      <c r="E113" s="15"/>
    </row>
    <row r="114" spans="1:7" x14ac:dyDescent="0.2">
      <c r="A114" s="30"/>
      <c r="D114" s="2" t="s">
        <v>56</v>
      </c>
      <c r="E114" s="15"/>
    </row>
    <row r="115" spans="1:7" x14ac:dyDescent="0.2">
      <c r="A115" s="30"/>
      <c r="D115" s="2">
        <v>0.13200000000000001</v>
      </c>
      <c r="E115" s="15"/>
    </row>
    <row r="116" spans="1:7" x14ac:dyDescent="0.2">
      <c r="A116" s="30"/>
      <c r="D116" s="2" t="s">
        <v>57</v>
      </c>
      <c r="E116" s="15"/>
      <c r="F116" s="16">
        <f>E116*D115*B111</f>
        <v>0</v>
      </c>
    </row>
    <row r="117" spans="1:7" x14ac:dyDescent="0.2">
      <c r="A117" s="30"/>
      <c r="D117" s="2"/>
      <c r="E117" s="15"/>
    </row>
    <row r="118" spans="1:7" x14ac:dyDescent="0.2">
      <c r="A118" s="30"/>
      <c r="D118" s="28" t="s">
        <v>89</v>
      </c>
      <c r="E118" s="15"/>
      <c r="G118" s="54">
        <f>SUM(F41:F117)</f>
        <v>0</v>
      </c>
    </row>
    <row r="119" spans="1:7" x14ac:dyDescent="0.2">
      <c r="A119" s="30"/>
      <c r="D119" s="2"/>
      <c r="E119" s="15"/>
    </row>
    <row r="120" spans="1:7" x14ac:dyDescent="0.2">
      <c r="E120" s="15"/>
    </row>
    <row r="121" spans="1:7" x14ac:dyDescent="0.2">
      <c r="A121" s="1" t="s">
        <v>25</v>
      </c>
      <c r="D121" s="26" t="s">
        <v>9</v>
      </c>
      <c r="E121" s="15"/>
    </row>
    <row r="122" spans="1:7" x14ac:dyDescent="0.2">
      <c r="E122" s="15"/>
    </row>
    <row r="123" spans="1:7" ht="25.5" x14ac:dyDescent="0.2">
      <c r="A123" s="40" t="s">
        <v>335</v>
      </c>
      <c r="B123" s="44">
        <f>6.03*10.4</f>
        <v>62.712000000000003</v>
      </c>
      <c r="C123" s="43" t="s">
        <v>5</v>
      </c>
      <c r="D123" s="42" t="s">
        <v>396</v>
      </c>
      <c r="E123" s="58"/>
      <c r="F123" s="56">
        <f>E123*B123</f>
        <v>0</v>
      </c>
    </row>
    <row r="124" spans="1:7" x14ac:dyDescent="0.2">
      <c r="A124" s="40" t="s">
        <v>336</v>
      </c>
      <c r="B124" s="43"/>
      <c r="C124" s="43"/>
      <c r="D124" s="43" t="s">
        <v>393</v>
      </c>
      <c r="E124" s="58"/>
      <c r="F124" s="56">
        <f>E124*B123</f>
        <v>0</v>
      </c>
    </row>
    <row r="125" spans="1:7" x14ac:dyDescent="0.2">
      <c r="E125" s="15"/>
    </row>
    <row r="126" spans="1:7" ht="25.5" x14ac:dyDescent="0.2">
      <c r="A126" s="1" t="s">
        <v>343</v>
      </c>
      <c r="B126" s="9">
        <f>B123</f>
        <v>62.712000000000003</v>
      </c>
      <c r="C126" t="s">
        <v>5</v>
      </c>
      <c r="D126" s="2" t="s">
        <v>510</v>
      </c>
      <c r="E126" s="15"/>
      <c r="F126" s="16">
        <f>E126*B126</f>
        <v>0</v>
      </c>
    </row>
    <row r="127" spans="1:7" x14ac:dyDescent="0.2">
      <c r="D127" t="s">
        <v>67</v>
      </c>
      <c r="E127" s="15"/>
    </row>
    <row r="128" spans="1:7" s="2" customFormat="1" ht="38.25" x14ac:dyDescent="0.2">
      <c r="A128" s="47"/>
      <c r="D128" s="2" t="s">
        <v>499</v>
      </c>
      <c r="E128" s="74"/>
      <c r="F128" s="63"/>
      <c r="G128" s="63"/>
    </row>
    <row r="129" spans="1:7" x14ac:dyDescent="0.2">
      <c r="D129" t="s">
        <v>68</v>
      </c>
      <c r="E129" s="15"/>
    </row>
    <row r="130" spans="1:7" x14ac:dyDescent="0.2">
      <c r="D130" t="s">
        <v>69</v>
      </c>
      <c r="E130" s="15"/>
    </row>
    <row r="131" spans="1:7" x14ac:dyDescent="0.2">
      <c r="D131" t="s">
        <v>70</v>
      </c>
      <c r="E131" s="15"/>
    </row>
    <row r="132" spans="1:7" x14ac:dyDescent="0.2">
      <c r="D132" t="s">
        <v>71</v>
      </c>
      <c r="E132" s="15"/>
    </row>
    <row r="133" spans="1:7" x14ac:dyDescent="0.2">
      <c r="D133" t="s">
        <v>160</v>
      </c>
      <c r="E133" s="15"/>
    </row>
    <row r="134" spans="1:7" x14ac:dyDescent="0.2">
      <c r="E134" s="15"/>
    </row>
    <row r="135" spans="1:7" x14ac:dyDescent="0.2">
      <c r="D135" s="28" t="s">
        <v>89</v>
      </c>
      <c r="G135" s="54">
        <f>SUM(F123:F134)</f>
        <v>0</v>
      </c>
    </row>
    <row r="136" spans="1:7" x14ac:dyDescent="0.2">
      <c r="E136" s="15"/>
    </row>
    <row r="137" spans="1:7" x14ac:dyDescent="0.2">
      <c r="A137" s="1" t="s">
        <v>337</v>
      </c>
      <c r="D137" s="26" t="s">
        <v>0</v>
      </c>
      <c r="E137" s="15"/>
    </row>
    <row r="138" spans="1:7" ht="12.75" customHeight="1" x14ac:dyDescent="0.2">
      <c r="E138" s="15"/>
    </row>
    <row r="139" spans="1:7" ht="62.25" customHeight="1" x14ac:dyDescent="0.2">
      <c r="A139" s="1" t="s">
        <v>136</v>
      </c>
      <c r="B139">
        <f>10.37*5.37*4.3</f>
        <v>239.45366999999996</v>
      </c>
      <c r="C139" t="s">
        <v>10</v>
      </c>
      <c r="D139" s="2" t="s">
        <v>159</v>
      </c>
      <c r="E139" s="15"/>
      <c r="F139" s="16">
        <f>E139*B139</f>
        <v>0</v>
      </c>
    </row>
    <row r="140" spans="1:7" x14ac:dyDescent="0.2">
      <c r="D140" s="2"/>
      <c r="E140" s="15"/>
    </row>
    <row r="141" spans="1:7" ht="18" customHeight="1" x14ac:dyDescent="0.2">
      <c r="A141" s="1" t="s">
        <v>27</v>
      </c>
      <c r="B141">
        <f>5.37*10.09*4.55</f>
        <v>246.53401500000001</v>
      </c>
      <c r="C141" t="s">
        <v>72</v>
      </c>
      <c r="D141" t="s">
        <v>73</v>
      </c>
      <c r="E141" s="15"/>
      <c r="F141" s="16">
        <f>E141*B141</f>
        <v>0</v>
      </c>
    </row>
    <row r="142" spans="1:7" x14ac:dyDescent="0.2">
      <c r="E142" s="15"/>
    </row>
    <row r="143" spans="1:7" x14ac:dyDescent="0.2">
      <c r="A143" s="1" t="s">
        <v>344</v>
      </c>
      <c r="B143">
        <f>B141</f>
        <v>246.53401500000001</v>
      </c>
      <c r="C143">
        <v>6</v>
      </c>
      <c r="D143" t="s">
        <v>74</v>
      </c>
      <c r="E143" s="15"/>
      <c r="F143" s="16">
        <f>E143*C143*B143</f>
        <v>0</v>
      </c>
    </row>
    <row r="144" spans="1:7" x14ac:dyDescent="0.2">
      <c r="B144" s="4"/>
      <c r="E144" s="15"/>
    </row>
    <row r="145" spans="1:7" x14ac:dyDescent="0.2">
      <c r="A145" s="1" t="s">
        <v>346</v>
      </c>
      <c r="B145">
        <v>2</v>
      </c>
      <c r="C145" t="s">
        <v>8</v>
      </c>
      <c r="D145" s="2" t="s">
        <v>229</v>
      </c>
      <c r="E145" s="15"/>
      <c r="F145" s="16">
        <f>E145*B145</f>
        <v>0</v>
      </c>
    </row>
    <row r="146" spans="1:7" x14ac:dyDescent="0.2">
      <c r="E146" s="15"/>
    </row>
    <row r="147" spans="1:7" ht="25.5" x14ac:dyDescent="0.2">
      <c r="A147" s="1" t="s">
        <v>347</v>
      </c>
      <c r="B147">
        <f>5.37*(10+1.5)</f>
        <v>61.755000000000003</v>
      </c>
      <c r="C147" t="s">
        <v>5</v>
      </c>
      <c r="D147" s="2" t="s">
        <v>94</v>
      </c>
      <c r="E147" s="15"/>
      <c r="F147" s="16">
        <f>E147*B147</f>
        <v>0</v>
      </c>
    </row>
    <row r="148" spans="1:7" x14ac:dyDescent="0.2">
      <c r="E148" s="15"/>
    </row>
    <row r="149" spans="1:7" x14ac:dyDescent="0.2">
      <c r="D149" s="28" t="s">
        <v>89</v>
      </c>
      <c r="E149" s="15"/>
      <c r="G149" s="54">
        <f>SUM(F139:F147)</f>
        <v>0</v>
      </c>
    </row>
    <row r="150" spans="1:7" x14ac:dyDescent="0.2">
      <c r="E150" s="15"/>
    </row>
    <row r="151" spans="1:7" x14ac:dyDescent="0.2">
      <c r="E151" s="15"/>
    </row>
    <row r="152" spans="1:7" x14ac:dyDescent="0.2">
      <c r="A152" s="1" t="s">
        <v>28</v>
      </c>
      <c r="D152" s="26" t="s">
        <v>18</v>
      </c>
      <c r="E152" s="15"/>
    </row>
    <row r="153" spans="1:7" x14ac:dyDescent="0.2">
      <c r="E153" s="15"/>
    </row>
    <row r="154" spans="1:7" x14ac:dyDescent="0.2">
      <c r="A154" s="1" t="s">
        <v>135</v>
      </c>
      <c r="B154">
        <v>1</v>
      </c>
      <c r="D154" s="2" t="s">
        <v>154</v>
      </c>
      <c r="E154" s="15"/>
      <c r="F154" s="16">
        <f>B154*E154</f>
        <v>0</v>
      </c>
    </row>
    <row r="155" spans="1:7" ht="63.75" x14ac:dyDescent="0.2">
      <c r="D155" s="2" t="s">
        <v>511</v>
      </c>
      <c r="E155" s="15"/>
    </row>
    <row r="156" spans="1:7" x14ac:dyDescent="0.2">
      <c r="D156" s="2"/>
      <c r="E156" s="15"/>
    </row>
    <row r="157" spans="1:7" x14ac:dyDescent="0.2">
      <c r="D157" s="28" t="s">
        <v>89</v>
      </c>
      <c r="E157" s="15"/>
      <c r="G157" s="54">
        <f>SUM(F154:F154)</f>
        <v>0</v>
      </c>
    </row>
    <row r="158" spans="1:7" x14ac:dyDescent="0.2">
      <c r="E158" s="15"/>
      <c r="G158" s="64"/>
    </row>
    <row r="159" spans="1:7" x14ac:dyDescent="0.2">
      <c r="E159" s="15"/>
    </row>
    <row r="160" spans="1:7" x14ac:dyDescent="0.2">
      <c r="A160" s="1" t="s">
        <v>338</v>
      </c>
      <c r="D160" s="26" t="s">
        <v>78</v>
      </c>
      <c r="E160" s="15"/>
      <c r="G160" s="64"/>
    </row>
    <row r="161" spans="1:7" x14ac:dyDescent="0.2">
      <c r="A161" s="1" t="s">
        <v>137</v>
      </c>
      <c r="B161">
        <v>1</v>
      </c>
      <c r="D161" t="s">
        <v>12</v>
      </c>
      <c r="E161" s="15"/>
      <c r="F161" s="16">
        <f>E161*B161</f>
        <v>0</v>
      </c>
      <c r="G161" s="64"/>
    </row>
    <row r="162" spans="1:7" x14ac:dyDescent="0.2">
      <c r="D162" s="28" t="s">
        <v>89</v>
      </c>
      <c r="E162" s="15"/>
      <c r="G162" s="54">
        <f>F161</f>
        <v>0</v>
      </c>
    </row>
    <row r="163" spans="1:7" x14ac:dyDescent="0.2">
      <c r="E163" s="15"/>
    </row>
    <row r="164" spans="1:7" x14ac:dyDescent="0.2">
      <c r="E164" s="15"/>
    </row>
    <row r="165" spans="1:7" x14ac:dyDescent="0.2">
      <c r="A165" s="1" t="s">
        <v>339</v>
      </c>
      <c r="D165" s="26" t="s">
        <v>80</v>
      </c>
      <c r="E165" s="15"/>
    </row>
    <row r="166" spans="1:7" x14ac:dyDescent="0.2">
      <c r="E166" s="15"/>
    </row>
    <row r="167" spans="1:7" ht="25.5" x14ac:dyDescent="0.2">
      <c r="A167" s="1" t="s">
        <v>340</v>
      </c>
      <c r="B167">
        <v>3</v>
      </c>
      <c r="C167" t="s">
        <v>4</v>
      </c>
      <c r="D167" s="2" t="s">
        <v>81</v>
      </c>
      <c r="E167" s="15"/>
      <c r="F167" s="16">
        <f>E167*B167</f>
        <v>0</v>
      </c>
    </row>
    <row r="168" spans="1:7" x14ac:dyDescent="0.2">
      <c r="D168" t="s">
        <v>82</v>
      </c>
      <c r="E168" s="15"/>
    </row>
    <row r="169" spans="1:7" x14ac:dyDescent="0.2">
      <c r="E169" s="15"/>
    </row>
    <row r="170" spans="1:7" x14ac:dyDescent="0.2">
      <c r="A170" s="1" t="s">
        <v>341</v>
      </c>
      <c r="B170">
        <v>3</v>
      </c>
      <c r="C170" t="str">
        <f>C167</f>
        <v xml:space="preserve">Stck. </v>
      </c>
      <c r="D170" t="s">
        <v>83</v>
      </c>
      <c r="E170" s="15"/>
      <c r="F170" s="16">
        <f>E170*B170</f>
        <v>0</v>
      </c>
    </row>
    <row r="171" spans="1:7" x14ac:dyDescent="0.2">
      <c r="E171" s="15"/>
    </row>
    <row r="172" spans="1:7" x14ac:dyDescent="0.2">
      <c r="A172" s="1" t="s">
        <v>342</v>
      </c>
      <c r="B172">
        <v>3</v>
      </c>
      <c r="C172" t="str">
        <f>C167</f>
        <v xml:space="preserve">Stck. </v>
      </c>
      <c r="D172" t="s">
        <v>84</v>
      </c>
      <c r="E172" s="17"/>
      <c r="F172" s="16">
        <f>E172*B172</f>
        <v>0</v>
      </c>
    </row>
    <row r="173" spans="1:7" x14ac:dyDescent="0.2">
      <c r="E173" s="15"/>
    </row>
    <row r="174" spans="1:7" x14ac:dyDescent="0.2">
      <c r="D174" s="28" t="s">
        <v>89</v>
      </c>
      <c r="E174" s="15"/>
      <c r="G174" s="54">
        <f>SUM(F167:F172)</f>
        <v>0</v>
      </c>
    </row>
    <row r="175" spans="1:7" ht="13.5" customHeight="1" x14ac:dyDescent="0.2">
      <c r="E175" s="15"/>
    </row>
    <row r="176" spans="1:7" x14ac:dyDescent="0.2">
      <c r="D176" s="7" t="s">
        <v>6</v>
      </c>
      <c r="E176" s="15" t="s">
        <v>15</v>
      </c>
      <c r="F176" s="15"/>
      <c r="G176" s="65">
        <f>SUM(G30:G174)</f>
        <v>0</v>
      </c>
    </row>
    <row r="177" spans="4:7" x14ac:dyDescent="0.2">
      <c r="E177" s="66" t="s">
        <v>16</v>
      </c>
      <c r="F177" s="66">
        <v>0.23</v>
      </c>
      <c r="G177" s="67">
        <f>G176*F177</f>
        <v>0</v>
      </c>
    </row>
    <row r="178" spans="4:7" x14ac:dyDescent="0.2">
      <c r="E178" s="15"/>
      <c r="F178" s="15"/>
    </row>
    <row r="179" spans="4:7" ht="13.5" thickBot="1" x14ac:dyDescent="0.25">
      <c r="E179" s="15"/>
      <c r="F179" s="15"/>
      <c r="G179" s="80">
        <f>G177+G176</f>
        <v>0</v>
      </c>
    </row>
    <row r="180" spans="4:7" ht="13.5" thickTop="1" x14ac:dyDescent="0.2"/>
    <row r="181" spans="4:7" x14ac:dyDescent="0.2">
      <c r="D181" s="4"/>
    </row>
  </sheetData>
  <printOptions gridLines="1"/>
  <pageMargins left="0.74803149606299213" right="0.17" top="0.74" bottom="0.5" header="0.26" footer="0.17"/>
  <pageSetup paperSize="8" scale="68" fitToHeight="0" orientation="landscape" r:id="rId1"/>
  <headerFooter alignWithMargins="0">
    <oddHeader>&amp;LARGE MM+H GmbH + Jäger Ingenieure GmbH
Wichernstr. 12
01445 Radebeul&amp;CKosten
Notsicherung Dach Kernbau 26&amp;RRadebeul/Pirna
&amp;D
&amp;T</oddHeader>
    <oddFooter>&amp;L&amp;9&amp;Z&amp;F  &amp;A&amp;R&amp;9&amp;P</oddFooter>
  </headerFooter>
  <rowBreaks count="2" manualBreakCount="2">
    <brk id="64" max="28" man="1"/>
    <brk id="120"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C4F4B-8084-4C2B-8618-204B0F9DA3F0}">
  <sheetPr>
    <pageSetUpPr fitToPage="1"/>
  </sheetPr>
  <dimension ref="A1:G255"/>
  <sheetViews>
    <sheetView tabSelected="1" topLeftCell="A228" zoomScale="112" zoomScaleNormal="112" workbookViewId="0">
      <selection activeCell="E180" sqref="E180"/>
    </sheetView>
  </sheetViews>
  <sheetFormatPr baseColWidth="10" defaultRowHeight="12.75" x14ac:dyDescent="0.2"/>
  <cols>
    <col min="1" max="1" width="7.83203125" style="13" bestFit="1" customWidth="1"/>
    <col min="2" max="2" width="10.1640625" style="11" bestFit="1" customWidth="1"/>
    <col min="3" max="3" width="4.83203125" customWidth="1"/>
    <col min="4" max="4" width="44.6640625" style="2" customWidth="1"/>
    <col min="5" max="5" width="13.6640625" style="16" customWidth="1"/>
    <col min="6" max="6" width="14.1640625" style="16" customWidth="1"/>
    <col min="7" max="7" width="15.33203125" style="16" customWidth="1"/>
  </cols>
  <sheetData>
    <row r="1" spans="1:7" ht="15" x14ac:dyDescent="0.2">
      <c r="A1" s="37" t="str">
        <f ca="1">RIGHT(CELL("dateiname",A1),LEN(CELL("dateiname",A1))-FIND("]",CELL("dateiname",A1)))</f>
        <v>R1.09</v>
      </c>
    </row>
    <row r="3" spans="1:7" ht="38.25" x14ac:dyDescent="0.2">
      <c r="A3" s="38" t="s">
        <v>1</v>
      </c>
      <c r="B3" s="48" t="s">
        <v>38</v>
      </c>
      <c r="C3" s="5" t="s">
        <v>2</v>
      </c>
      <c r="D3" s="6" t="s">
        <v>3</v>
      </c>
      <c r="E3" s="50" t="s">
        <v>13</v>
      </c>
      <c r="F3" s="51" t="s">
        <v>39</v>
      </c>
      <c r="G3" s="51" t="s">
        <v>40</v>
      </c>
    </row>
    <row r="4" spans="1:7" x14ac:dyDescent="0.2">
      <c r="E4" s="52"/>
    </row>
    <row r="5" spans="1:7" x14ac:dyDescent="0.2">
      <c r="A5" s="13" t="s">
        <v>101</v>
      </c>
      <c r="D5" s="34" t="s">
        <v>19</v>
      </c>
      <c r="E5" s="52"/>
    </row>
    <row r="6" spans="1:7" x14ac:dyDescent="0.2">
      <c r="D6" s="32" t="str">
        <f>'R1.08'!D6</f>
        <v>inklusive Material</v>
      </c>
      <c r="E6" s="52"/>
    </row>
    <row r="7" spans="1:7" x14ac:dyDescent="0.2">
      <c r="E7" s="52"/>
    </row>
    <row r="8" spans="1:7" x14ac:dyDescent="0.2">
      <c r="A8" s="13" t="s">
        <v>23</v>
      </c>
      <c r="B8" s="10">
        <f>7.14+10.61</f>
        <v>17.75</v>
      </c>
      <c r="C8" s="11" t="s">
        <v>7</v>
      </c>
      <c r="D8" s="2" t="s">
        <v>495</v>
      </c>
      <c r="E8" s="53"/>
      <c r="F8" s="16">
        <f>E8*B8</f>
        <v>0</v>
      </c>
    </row>
    <row r="9" spans="1:7" ht="6" customHeight="1" x14ac:dyDescent="0.2">
      <c r="B9" s="10"/>
      <c r="C9" s="11"/>
      <c r="E9" s="52"/>
    </row>
    <row r="10" spans="1:7" x14ac:dyDescent="0.2">
      <c r="A10" s="13" t="s">
        <v>161</v>
      </c>
      <c r="B10" s="10">
        <f>B8</f>
        <v>17.75</v>
      </c>
      <c r="C10" s="11" t="s">
        <v>7</v>
      </c>
      <c r="D10" s="2" t="s">
        <v>496</v>
      </c>
      <c r="E10" s="52"/>
      <c r="F10" s="16">
        <f>E10*B10</f>
        <v>0</v>
      </c>
    </row>
    <row r="11" spans="1:7" ht="4.5" customHeight="1" x14ac:dyDescent="0.2">
      <c r="B11" s="10"/>
      <c r="C11" s="11"/>
      <c r="E11" s="52"/>
    </row>
    <row r="12" spans="1:7" ht="39.75" customHeight="1" x14ac:dyDescent="0.2">
      <c r="A12" s="13" t="s">
        <v>103</v>
      </c>
      <c r="B12" s="10">
        <f>B10</f>
        <v>17.75</v>
      </c>
      <c r="C12" s="11" t="s">
        <v>7</v>
      </c>
      <c r="D12" s="2" t="str">
        <f>'[4]R0.09'!D8</f>
        <v>Mauerwerk mit HSM Adolit M flüssig
von Remmers o. vglb. imprägnieren inkl. Material</v>
      </c>
      <c r="E12" s="52"/>
      <c r="F12" s="16">
        <f>E12*B12</f>
        <v>0</v>
      </c>
    </row>
    <row r="13" spans="1:7" x14ac:dyDescent="0.2">
      <c r="B13" s="10"/>
      <c r="C13" s="11"/>
      <c r="E13" s="52"/>
    </row>
    <row r="14" spans="1:7" ht="38.25" x14ac:dyDescent="0.2">
      <c r="A14" s="13" t="s">
        <v>104</v>
      </c>
      <c r="B14" s="10">
        <f>B31*2</f>
        <v>2.1196800000000002</v>
      </c>
      <c r="C14" s="11" t="s">
        <v>10</v>
      </c>
      <c r="D14" s="2" t="s">
        <v>532</v>
      </c>
      <c r="E14" s="52"/>
      <c r="F14" s="16">
        <f>E14*B14</f>
        <v>0</v>
      </c>
    </row>
    <row r="15" spans="1:7" x14ac:dyDescent="0.2">
      <c r="B15" s="10"/>
      <c r="C15" s="11"/>
      <c r="E15" s="52"/>
    </row>
    <row r="16" spans="1:7" ht="16.5" customHeight="1" x14ac:dyDescent="0.2">
      <c r="A16" s="13" t="s">
        <v>24</v>
      </c>
      <c r="B16" s="10">
        <f>B12</f>
        <v>17.75</v>
      </c>
      <c r="C16" s="11" t="s">
        <v>7</v>
      </c>
      <c r="D16" s="2" t="str">
        <f>'[1]R1.03'!E13</f>
        <v xml:space="preserve">Ringanker in Carbonmauerwerk 4 Schichten ( </v>
      </c>
      <c r="E16" s="53"/>
      <c r="F16" s="16">
        <f>E16*B16</f>
        <v>0</v>
      </c>
    </row>
    <row r="17" spans="1:6" ht="42.75" customHeight="1" x14ac:dyDescent="0.2">
      <c r="B17" s="10"/>
      <c r="C17" s="11"/>
      <c r="D17" s="2" t="str">
        <f>'[1]R1.03'!E14</f>
        <v>einschl. Material  (Mz 28, Carbongewebe SITGRID unidirektional 0,25 o. vglb. und Textilbeton TF 10 von Pagel o. vglb.)</v>
      </c>
      <c r="E17" s="52"/>
    </row>
    <row r="18" spans="1:6" x14ac:dyDescent="0.2">
      <c r="B18" s="10"/>
      <c r="C18" s="11"/>
      <c r="D18" s="2" t="s">
        <v>97</v>
      </c>
      <c r="E18" s="52"/>
    </row>
    <row r="19" spans="1:6" ht="25.5" x14ac:dyDescent="0.2">
      <c r="B19" s="10"/>
      <c r="C19" s="11"/>
      <c r="D19" s="2" t="s">
        <v>400</v>
      </c>
      <c r="E19" s="52"/>
    </row>
    <row r="20" spans="1:6" ht="25.5" x14ac:dyDescent="0.2">
      <c r="B20" s="10"/>
      <c r="C20" s="11"/>
      <c r="D20" s="2" t="s">
        <v>217</v>
      </c>
      <c r="E20" s="52"/>
    </row>
    <row r="21" spans="1:6" x14ac:dyDescent="0.2">
      <c r="B21" s="10"/>
      <c r="C21" s="11"/>
      <c r="E21" s="52"/>
    </row>
    <row r="22" spans="1:6" ht="39" customHeight="1" x14ac:dyDescent="0.2">
      <c r="A22" s="13" t="s">
        <v>211</v>
      </c>
      <c r="B22" s="10">
        <f>1.54*1.4*2</f>
        <v>4.3119999999999994</v>
      </c>
      <c r="C22" s="11" t="s">
        <v>7</v>
      </c>
      <c r="D22" s="2" t="str">
        <f>'[1]R1.03'!E16</f>
        <v xml:space="preserve">2 Schichten Zulage Carbongewebe wie vor im Bereich der Korbbögen der darunter liegenden Fenster </v>
      </c>
      <c r="E22" s="52"/>
      <c r="F22" s="16">
        <f>E22*B22</f>
        <v>0</v>
      </c>
    </row>
    <row r="23" spans="1:6" x14ac:dyDescent="0.2">
      <c r="B23" s="10"/>
      <c r="C23" s="11"/>
      <c r="E23" s="52"/>
    </row>
    <row r="24" spans="1:6" ht="38.25" customHeight="1" x14ac:dyDescent="0.2">
      <c r="A24" s="13" t="s">
        <v>108</v>
      </c>
      <c r="B24" s="10">
        <f>(9)*1.1</f>
        <v>9.9</v>
      </c>
      <c r="C24" s="11" t="s">
        <v>7</v>
      </c>
      <c r="D24" s="2" t="s">
        <v>493</v>
      </c>
      <c r="E24" s="52"/>
      <c r="F24" s="16">
        <f>E24*B24</f>
        <v>0</v>
      </c>
    </row>
    <row r="25" spans="1:6" ht="25.5" x14ac:dyDescent="0.2">
      <c r="B25" s="10"/>
      <c r="C25" s="11"/>
      <c r="D25" s="2" t="s">
        <v>494</v>
      </c>
      <c r="E25" s="52"/>
    </row>
    <row r="26" spans="1:6" x14ac:dyDescent="0.2">
      <c r="B26" s="10"/>
      <c r="C26" s="11"/>
      <c r="D26" s="2" t="s">
        <v>243</v>
      </c>
      <c r="E26" s="52"/>
    </row>
    <row r="27" spans="1:6" x14ac:dyDescent="0.2">
      <c r="B27" s="10"/>
      <c r="C27" s="11"/>
      <c r="E27" s="52"/>
    </row>
    <row r="28" spans="1:6" ht="51" x14ac:dyDescent="0.2">
      <c r="A28" s="13" t="s">
        <v>112</v>
      </c>
      <c r="B28" s="10">
        <f>(2*1.5+3*0.8)*0.79*0.3</f>
        <v>1.2798000000000003</v>
      </c>
      <c r="C28" s="11" t="s">
        <v>10</v>
      </c>
      <c r="D28" s="2" t="s">
        <v>529</v>
      </c>
      <c r="E28" s="52"/>
      <c r="F28" s="16">
        <f>E28*B28</f>
        <v>0</v>
      </c>
    </row>
    <row r="29" spans="1:6" ht="16.5" customHeight="1" x14ac:dyDescent="0.2">
      <c r="B29" s="10"/>
      <c r="C29" s="11"/>
      <c r="D29" s="2" t="s">
        <v>526</v>
      </c>
      <c r="E29" s="52"/>
    </row>
    <row r="30" spans="1:6" ht="16.5" customHeight="1" x14ac:dyDescent="0.2">
      <c r="B30" s="10"/>
      <c r="C30" s="11"/>
      <c r="E30" s="52"/>
    </row>
    <row r="31" spans="1:6" ht="51" x14ac:dyDescent="0.2">
      <c r="A31" s="13" t="s">
        <v>112</v>
      </c>
      <c r="B31" s="10">
        <f>(8*0.8)*0.46*0.36</f>
        <v>1.0598400000000001</v>
      </c>
      <c r="C31" s="11" t="s">
        <v>10</v>
      </c>
      <c r="D31" s="2" t="s">
        <v>528</v>
      </c>
      <c r="E31" s="52"/>
      <c r="F31" s="16">
        <f>E31*B31</f>
        <v>0</v>
      </c>
    </row>
    <row r="32" spans="1:6" ht="16.5" customHeight="1" x14ac:dyDescent="0.2">
      <c r="B32" s="10"/>
      <c r="C32" s="11"/>
      <c r="D32" s="2" t="s">
        <v>527</v>
      </c>
      <c r="E32" s="52"/>
    </row>
    <row r="33" spans="1:7" x14ac:dyDescent="0.2">
      <c r="B33" s="10"/>
      <c r="C33" s="11"/>
      <c r="E33" s="52"/>
    </row>
    <row r="34" spans="1:7" ht="51" x14ac:dyDescent="0.2">
      <c r="A34" s="13" t="s">
        <v>113</v>
      </c>
      <c r="B34" s="10">
        <f>9*0.8</f>
        <v>7.2</v>
      </c>
      <c r="C34" s="11" t="s">
        <v>7</v>
      </c>
      <c r="D34" s="2" t="s">
        <v>530</v>
      </c>
      <c r="E34" s="52"/>
      <c r="F34" s="16">
        <f>E34*B34</f>
        <v>0</v>
      </c>
    </row>
    <row r="35" spans="1:7" x14ac:dyDescent="0.2">
      <c r="D35" s="2" t="s">
        <v>218</v>
      </c>
      <c r="E35" s="52"/>
    </row>
    <row r="36" spans="1:7" x14ac:dyDescent="0.2">
      <c r="E36" s="52"/>
    </row>
    <row r="37" spans="1:7" ht="25.5" x14ac:dyDescent="0.2">
      <c r="A37" s="13" t="s">
        <v>114</v>
      </c>
      <c r="B37" s="10">
        <f>B34</f>
        <v>7.2</v>
      </c>
      <c r="C37" s="11" t="s">
        <v>7</v>
      </c>
      <c r="D37" s="2" t="str">
        <f>'[1]R1.03'!E26</f>
        <v>Zwischenraum ca. 30 cm mit Mineralwolle  WLG  035 ausfüllen, Anschlüsse herstellen</v>
      </c>
      <c r="E37" s="52"/>
      <c r="F37" s="16">
        <f>E37*B37</f>
        <v>0</v>
      </c>
    </row>
    <row r="38" spans="1:7" x14ac:dyDescent="0.2">
      <c r="B38" s="10"/>
      <c r="C38" s="11"/>
      <c r="D38" s="2" t="s">
        <v>215</v>
      </c>
      <c r="E38" s="52"/>
    </row>
    <row r="39" spans="1:7" x14ac:dyDescent="0.2">
      <c r="B39" s="10"/>
      <c r="C39" s="11"/>
      <c r="E39" s="52"/>
    </row>
    <row r="40" spans="1:7" x14ac:dyDescent="0.2">
      <c r="A40" s="13" t="s">
        <v>116</v>
      </c>
      <c r="B40" s="10">
        <f>10+4</f>
        <v>14</v>
      </c>
      <c r="C40" s="11" t="s">
        <v>4</v>
      </c>
      <c r="D40" s="2" t="str">
        <f>'[1]R1.03'!E28</f>
        <v>Balkenkopf im Ringanker verankern</v>
      </c>
      <c r="E40" s="52"/>
      <c r="F40" s="16">
        <f>E40*B40</f>
        <v>0</v>
      </c>
    </row>
    <row r="41" spans="1:7" ht="52.5" x14ac:dyDescent="0.2">
      <c r="B41" s="10"/>
      <c r="C41" s="11"/>
      <c r="D41" s="2" t="s">
        <v>401</v>
      </c>
      <c r="E41" s="52"/>
    </row>
    <row r="42" spans="1:7" x14ac:dyDescent="0.2">
      <c r="B42" s="10"/>
      <c r="C42" s="11"/>
      <c r="E42" s="52"/>
    </row>
    <row r="43" spans="1:7" x14ac:dyDescent="0.2">
      <c r="A43" s="13" t="s">
        <v>212</v>
      </c>
      <c r="B43" s="10">
        <v>18</v>
      </c>
      <c r="C43" s="11" t="s">
        <v>8</v>
      </c>
      <c r="D43" s="2" t="s">
        <v>99</v>
      </c>
      <c r="E43" s="52"/>
      <c r="F43" s="16">
        <f>E43*B43</f>
        <v>0</v>
      </c>
    </row>
    <row r="44" spans="1:7" x14ac:dyDescent="0.2">
      <c r="B44" s="10"/>
      <c r="C44" s="11"/>
      <c r="E44" s="52"/>
    </row>
    <row r="45" spans="1:7" x14ac:dyDescent="0.2">
      <c r="D45" s="35" t="s">
        <v>46</v>
      </c>
      <c r="E45" s="52"/>
      <c r="G45" s="54">
        <f>SUM(F8:F44)</f>
        <v>0</v>
      </c>
    </row>
    <row r="46" spans="1:7" x14ac:dyDescent="0.2">
      <c r="E46" s="52"/>
    </row>
    <row r="47" spans="1:7" x14ac:dyDescent="0.2">
      <c r="A47" s="13" t="s">
        <v>115</v>
      </c>
      <c r="D47" s="34" t="s">
        <v>14</v>
      </c>
      <c r="E47" s="52"/>
    </row>
    <row r="48" spans="1:7" ht="51" x14ac:dyDescent="0.2">
      <c r="D48" s="42" t="s">
        <v>413</v>
      </c>
      <c r="E48" s="52"/>
    </row>
    <row r="49" spans="1:6" x14ac:dyDescent="0.2">
      <c r="E49" s="52"/>
    </row>
    <row r="50" spans="1:6" ht="25.5" x14ac:dyDescent="0.2">
      <c r="A50" s="13" t="s">
        <v>402</v>
      </c>
      <c r="B50" s="11">
        <v>1</v>
      </c>
      <c r="D50" s="2" t="s">
        <v>162</v>
      </c>
      <c r="E50" s="53"/>
      <c r="F50" s="16">
        <f>E50*B50</f>
        <v>0</v>
      </c>
    </row>
    <row r="52" spans="1:6" ht="38.25" x14ac:dyDescent="0.2">
      <c r="A52" s="13" t="s">
        <v>403</v>
      </c>
      <c r="B52" s="11">
        <v>2</v>
      </c>
      <c r="D52" s="2" t="s">
        <v>473</v>
      </c>
      <c r="E52" s="53"/>
      <c r="F52" s="16">
        <f>E52*B52</f>
        <v>0</v>
      </c>
    </row>
    <row r="53" spans="1:6" x14ac:dyDescent="0.2">
      <c r="E53" s="53"/>
    </row>
    <row r="54" spans="1:6" ht="51" x14ac:dyDescent="0.2">
      <c r="A54" s="13" t="s">
        <v>404</v>
      </c>
      <c r="B54" s="11">
        <v>1</v>
      </c>
      <c r="D54" s="2" t="s">
        <v>474</v>
      </c>
      <c r="E54" s="53"/>
      <c r="F54" s="16">
        <f>E54*B54</f>
        <v>0</v>
      </c>
    </row>
    <row r="55" spans="1:6" x14ac:dyDescent="0.2">
      <c r="E55" s="53"/>
    </row>
    <row r="56" spans="1:6" ht="51" x14ac:dyDescent="0.2">
      <c r="A56" s="13" t="s">
        <v>258</v>
      </c>
      <c r="B56" s="11">
        <f>6.52+0.8</f>
        <v>7.3199999999999994</v>
      </c>
      <c r="C56" s="11" t="s">
        <v>7</v>
      </c>
      <c r="D56" s="2" t="s">
        <v>409</v>
      </c>
      <c r="E56" s="75"/>
      <c r="F56" s="16">
        <f>E56*B56</f>
        <v>0</v>
      </c>
    </row>
    <row r="57" spans="1:6" x14ac:dyDescent="0.2">
      <c r="A57" s="45" t="s">
        <v>405</v>
      </c>
      <c r="B57" s="41">
        <f>B56</f>
        <v>7.3199999999999994</v>
      </c>
      <c r="C57" s="41" t="s">
        <v>7</v>
      </c>
      <c r="D57" s="42" t="s">
        <v>163</v>
      </c>
      <c r="E57" s="76"/>
      <c r="F57" s="56">
        <f>E57*B57</f>
        <v>0</v>
      </c>
    </row>
    <row r="58" spans="1:6" x14ac:dyDescent="0.2">
      <c r="C58" s="11"/>
      <c r="E58" s="75"/>
    </row>
    <row r="59" spans="1:6" ht="25.5" x14ac:dyDescent="0.2">
      <c r="A59" s="45" t="s">
        <v>406</v>
      </c>
      <c r="B59" s="41">
        <v>1</v>
      </c>
      <c r="C59" s="43" t="s">
        <v>11</v>
      </c>
      <c r="D59" s="42" t="s">
        <v>408</v>
      </c>
      <c r="E59" s="76"/>
      <c r="F59" s="56">
        <f>E59*B59</f>
        <v>0</v>
      </c>
    </row>
    <row r="60" spans="1:6" x14ac:dyDescent="0.2">
      <c r="E60" s="52"/>
    </row>
    <row r="61" spans="1:6" ht="39" customHeight="1" x14ac:dyDescent="0.2">
      <c r="A61" s="13" t="s">
        <v>259</v>
      </c>
      <c r="B61" s="11">
        <v>9</v>
      </c>
      <c r="C61" s="11" t="s">
        <v>11</v>
      </c>
      <c r="D61" s="2" t="s">
        <v>407</v>
      </c>
      <c r="E61" s="53"/>
      <c r="F61" s="16">
        <f>E61*B61</f>
        <v>0</v>
      </c>
    </row>
    <row r="62" spans="1:6" ht="38.25" x14ac:dyDescent="0.2">
      <c r="D62" s="2" t="s">
        <v>100</v>
      </c>
      <c r="E62" s="53"/>
    </row>
    <row r="63" spans="1:6" x14ac:dyDescent="0.2">
      <c r="A63" s="45" t="s">
        <v>410</v>
      </c>
      <c r="B63" s="41">
        <v>9</v>
      </c>
      <c r="C63" s="43" t="str">
        <f>C61</f>
        <v>Stck.</v>
      </c>
      <c r="D63" s="42" t="s">
        <v>387</v>
      </c>
      <c r="E63" s="55"/>
      <c r="F63" s="56">
        <f>E63*B63</f>
        <v>0</v>
      </c>
    </row>
    <row r="64" spans="1:6" x14ac:dyDescent="0.2">
      <c r="E64" s="52"/>
    </row>
    <row r="65" spans="1:6" ht="25.5" x14ac:dyDescent="0.2">
      <c r="A65" s="45" t="s">
        <v>164</v>
      </c>
      <c r="B65" s="41">
        <f>B63</f>
        <v>9</v>
      </c>
      <c r="C65" s="43" t="s">
        <v>11</v>
      </c>
      <c r="D65" s="42" t="s">
        <v>411</v>
      </c>
      <c r="E65" s="76"/>
      <c r="F65" s="56">
        <f>E65*B65</f>
        <v>0</v>
      </c>
    </row>
    <row r="66" spans="1:6" x14ac:dyDescent="0.2">
      <c r="E66" s="52"/>
    </row>
    <row r="67" spans="1:6" ht="32.25" customHeight="1" x14ac:dyDescent="0.2">
      <c r="A67" s="13" t="s">
        <v>125</v>
      </c>
      <c r="B67" s="11">
        <v>10</v>
      </c>
      <c r="C67" t="s">
        <v>11</v>
      </c>
      <c r="D67" s="2" t="s">
        <v>95</v>
      </c>
      <c r="E67" s="52"/>
      <c r="F67" s="16">
        <f>E67*B67</f>
        <v>0</v>
      </c>
    </row>
    <row r="68" spans="1:6" x14ac:dyDescent="0.2">
      <c r="E68" s="52"/>
    </row>
    <row r="69" spans="1:6" ht="36" customHeight="1" x14ac:dyDescent="0.2">
      <c r="A69" s="13" t="s">
        <v>126</v>
      </c>
      <c r="B69" s="11">
        <v>4</v>
      </c>
      <c r="C69" s="11" t="s">
        <v>11</v>
      </c>
      <c r="D69" s="2" t="s">
        <v>96</v>
      </c>
      <c r="E69" s="52"/>
      <c r="F69" s="16">
        <f>E69*B69</f>
        <v>0</v>
      </c>
    </row>
    <row r="70" spans="1:6" ht="25.5" x14ac:dyDescent="0.2">
      <c r="A70" s="45" t="s">
        <v>165</v>
      </c>
      <c r="B70" s="41">
        <f>B69</f>
        <v>4</v>
      </c>
      <c r="C70" s="41" t="str">
        <f>C69</f>
        <v>Stck.</v>
      </c>
      <c r="D70" s="42" t="s">
        <v>408</v>
      </c>
      <c r="E70" s="76"/>
      <c r="F70" s="56">
        <f>E70*B70</f>
        <v>0</v>
      </c>
    </row>
    <row r="71" spans="1:6" x14ac:dyDescent="0.2">
      <c r="E71" s="52"/>
    </row>
    <row r="72" spans="1:6" ht="63.75" x14ac:dyDescent="0.2">
      <c r="A72" s="13" t="s">
        <v>146</v>
      </c>
      <c r="B72" s="11">
        <v>5</v>
      </c>
      <c r="C72" s="11" t="s">
        <v>11</v>
      </c>
      <c r="D72" s="2" t="s">
        <v>168</v>
      </c>
      <c r="E72" s="52"/>
      <c r="F72" s="16">
        <f>E72*B72</f>
        <v>0</v>
      </c>
    </row>
    <row r="73" spans="1:6" ht="26.25" customHeight="1" x14ac:dyDescent="0.2">
      <c r="A73" s="45" t="s">
        <v>127</v>
      </c>
      <c r="B73" s="41">
        <f>B72</f>
        <v>5</v>
      </c>
      <c r="C73" s="43" t="str">
        <f>C72</f>
        <v>Stck.</v>
      </c>
      <c r="D73" s="42" t="s">
        <v>166</v>
      </c>
      <c r="E73" s="55"/>
      <c r="F73" s="56"/>
    </row>
    <row r="74" spans="1:6" x14ac:dyDescent="0.2">
      <c r="A74" s="45"/>
      <c r="B74" s="41"/>
      <c r="C74" s="43"/>
      <c r="D74" s="42" t="s">
        <v>167</v>
      </c>
      <c r="E74" s="55"/>
      <c r="F74" s="56">
        <f>E74*B73</f>
        <v>0</v>
      </c>
    </row>
    <row r="75" spans="1:6" x14ac:dyDescent="0.2">
      <c r="E75" s="52"/>
    </row>
    <row r="76" spans="1:6" x14ac:dyDescent="0.2">
      <c r="A76" s="13" t="s">
        <v>128</v>
      </c>
      <c r="B76" s="11">
        <f>8*1.9*2+5</f>
        <v>35.4</v>
      </c>
      <c r="C76" t="s">
        <v>7</v>
      </c>
      <c r="D76" s="2" t="s">
        <v>49</v>
      </c>
      <c r="E76" s="52"/>
      <c r="F76" s="15">
        <f>E76*B76</f>
        <v>0</v>
      </c>
    </row>
    <row r="77" spans="1:6" x14ac:dyDescent="0.2">
      <c r="E77" s="52"/>
    </row>
    <row r="78" spans="1:6" ht="38.25" x14ac:dyDescent="0.2">
      <c r="A78" s="13" t="s">
        <v>129</v>
      </c>
      <c r="B78" s="11">
        <v>2</v>
      </c>
      <c r="C78" t="s">
        <v>11</v>
      </c>
      <c r="D78" s="2" t="s">
        <v>475</v>
      </c>
      <c r="E78" s="15"/>
      <c r="F78" s="16">
        <f>E78*B78</f>
        <v>0</v>
      </c>
    </row>
    <row r="79" spans="1:6" x14ac:dyDescent="0.2">
      <c r="A79" s="45" t="s">
        <v>148</v>
      </c>
      <c r="B79" s="41">
        <f>B78</f>
        <v>2</v>
      </c>
      <c r="C79" s="43" t="s">
        <v>11</v>
      </c>
      <c r="D79" s="42" t="s">
        <v>387</v>
      </c>
      <c r="E79" s="58"/>
      <c r="F79" s="56">
        <f>E79*B79</f>
        <v>0</v>
      </c>
    </row>
    <row r="80" spans="1:6" x14ac:dyDescent="0.2">
      <c r="E80" s="15"/>
    </row>
    <row r="81" spans="1:6" ht="25.5" x14ac:dyDescent="0.2">
      <c r="A81" s="45" t="s">
        <v>169</v>
      </c>
      <c r="B81" s="41">
        <f>B79</f>
        <v>2</v>
      </c>
      <c r="C81" s="43" t="s">
        <v>11</v>
      </c>
      <c r="D81" s="42" t="s">
        <v>476</v>
      </c>
      <c r="E81" s="58"/>
      <c r="F81" s="56">
        <f>E81*B81</f>
        <v>0</v>
      </c>
    </row>
    <row r="82" spans="1:6" x14ac:dyDescent="0.2">
      <c r="E82" s="15"/>
    </row>
    <row r="83" spans="1:6" ht="38.25" x14ac:dyDescent="0.2">
      <c r="A83" s="13" t="s">
        <v>130</v>
      </c>
      <c r="B83" s="11">
        <v>12</v>
      </c>
      <c r="C83" t="s">
        <v>7</v>
      </c>
      <c r="D83" s="2" t="s">
        <v>513</v>
      </c>
      <c r="E83" s="15"/>
      <c r="F83" s="16">
        <f>E83*B83</f>
        <v>0</v>
      </c>
    </row>
    <row r="84" spans="1:6" x14ac:dyDescent="0.2">
      <c r="A84" s="13" t="s">
        <v>149</v>
      </c>
      <c r="B84" s="11">
        <f>B83</f>
        <v>12</v>
      </c>
      <c r="C84" t="str">
        <f>C83</f>
        <v>m</v>
      </c>
      <c r="D84" s="2" t="s">
        <v>261</v>
      </c>
      <c r="E84" s="15"/>
      <c r="F84" s="16">
        <f>E84*B84</f>
        <v>0</v>
      </c>
    </row>
    <row r="85" spans="1:6" x14ac:dyDescent="0.2">
      <c r="E85" s="15"/>
    </row>
    <row r="86" spans="1:6" ht="38.25" x14ac:dyDescent="0.2">
      <c r="A86" s="13" t="s">
        <v>131</v>
      </c>
      <c r="B86" s="11">
        <v>4</v>
      </c>
      <c r="C86" t="s">
        <v>11</v>
      </c>
      <c r="D86" s="2" t="s">
        <v>497</v>
      </c>
      <c r="E86" s="15"/>
      <c r="F86" s="16">
        <f>E86*B86</f>
        <v>0</v>
      </c>
    </row>
    <row r="87" spans="1:6" x14ac:dyDescent="0.2">
      <c r="A87" s="45" t="s">
        <v>150</v>
      </c>
      <c r="B87" s="41">
        <v>4</v>
      </c>
      <c r="C87" s="43" t="s">
        <v>11</v>
      </c>
      <c r="D87" s="42" t="s">
        <v>147</v>
      </c>
      <c r="E87" s="58"/>
      <c r="F87" s="56">
        <f>E87*B87</f>
        <v>0</v>
      </c>
    </row>
    <row r="88" spans="1:6" x14ac:dyDescent="0.2">
      <c r="A88" s="45" t="s">
        <v>171</v>
      </c>
      <c r="B88" s="41">
        <v>4</v>
      </c>
      <c r="C88" s="43" t="s">
        <v>11</v>
      </c>
      <c r="D88" s="42" t="s">
        <v>478</v>
      </c>
      <c r="E88" s="58"/>
      <c r="F88" s="56">
        <f>E88*B88</f>
        <v>0</v>
      </c>
    </row>
    <row r="89" spans="1:6" x14ac:dyDescent="0.2">
      <c r="E89" s="15"/>
    </row>
    <row r="90" spans="1:6" ht="38.25" x14ac:dyDescent="0.2">
      <c r="A90" s="13" t="s">
        <v>151</v>
      </c>
      <c r="B90" s="11">
        <v>4</v>
      </c>
      <c r="D90" s="2" t="s">
        <v>477</v>
      </c>
      <c r="E90" s="17"/>
      <c r="F90" s="16">
        <f>E90*B90</f>
        <v>0</v>
      </c>
    </row>
    <row r="91" spans="1:6" x14ac:dyDescent="0.2">
      <c r="A91" s="45" t="s">
        <v>152</v>
      </c>
      <c r="B91" s="41">
        <f>B90</f>
        <v>4</v>
      </c>
      <c r="C91" s="43"/>
      <c r="D91" s="42" t="s">
        <v>147</v>
      </c>
      <c r="E91" s="58"/>
      <c r="F91" s="56">
        <f t="shared" ref="F91:F92" si="0">E91*B91</f>
        <v>0</v>
      </c>
    </row>
    <row r="92" spans="1:6" x14ac:dyDescent="0.2">
      <c r="A92" s="45" t="s">
        <v>172</v>
      </c>
      <c r="B92" s="41">
        <f>B91</f>
        <v>4</v>
      </c>
      <c r="C92" s="43"/>
      <c r="D92" s="42" t="s">
        <v>470</v>
      </c>
      <c r="E92" s="58"/>
      <c r="F92" s="56">
        <f t="shared" si="0"/>
        <v>0</v>
      </c>
    </row>
    <row r="93" spans="1:6" x14ac:dyDescent="0.2">
      <c r="E93" s="15"/>
    </row>
    <row r="94" spans="1:6" ht="15.75" customHeight="1" x14ac:dyDescent="0.2">
      <c r="A94" s="13" t="s">
        <v>173</v>
      </c>
      <c r="B94" s="11">
        <v>10</v>
      </c>
      <c r="C94" t="s">
        <v>4</v>
      </c>
      <c r="D94" s="2" t="str">
        <f>'[1]R1.03'!E68</f>
        <v>Aufschieblinge herstellen und einbauen</v>
      </c>
      <c r="E94" s="15"/>
      <c r="F94" s="16">
        <f>E94*B94</f>
        <v>0</v>
      </c>
    </row>
    <row r="95" spans="1:6" x14ac:dyDescent="0.2">
      <c r="B95" s="10"/>
      <c r="D95" s="2" t="s">
        <v>170</v>
      </c>
    </row>
    <row r="96" spans="1:6" x14ac:dyDescent="0.2">
      <c r="A96" s="45" t="s">
        <v>174</v>
      </c>
      <c r="B96" s="41">
        <f>B94</f>
        <v>10</v>
      </c>
      <c r="C96" s="43" t="s">
        <v>4</v>
      </c>
      <c r="D96" s="42" t="s">
        <v>193</v>
      </c>
      <c r="E96" s="58"/>
      <c r="F96" s="56">
        <f>E96*B96</f>
        <v>0</v>
      </c>
    </row>
    <row r="97" spans="1:6" x14ac:dyDescent="0.2">
      <c r="A97" s="45" t="s">
        <v>176</v>
      </c>
      <c r="B97" s="41">
        <f>B94</f>
        <v>10</v>
      </c>
      <c r="C97" s="43" t="s">
        <v>4</v>
      </c>
      <c r="D97" s="42" t="s">
        <v>470</v>
      </c>
      <c r="E97" s="58"/>
      <c r="F97" s="56">
        <f>E97*B97</f>
        <v>0</v>
      </c>
    </row>
    <row r="98" spans="1:6" x14ac:dyDescent="0.2">
      <c r="E98" s="15"/>
    </row>
    <row r="99" spans="1:6" ht="25.5" x14ac:dyDescent="0.2">
      <c r="A99" s="13" t="s">
        <v>175</v>
      </c>
      <c r="B99" s="11">
        <f>2*6.5</f>
        <v>13</v>
      </c>
      <c r="C99" s="11" t="s">
        <v>7</v>
      </c>
      <c r="D99" s="2" t="s">
        <v>498</v>
      </c>
      <c r="E99" s="15"/>
      <c r="F99" s="16">
        <f>E99*B99</f>
        <v>0</v>
      </c>
    </row>
    <row r="100" spans="1:6" x14ac:dyDescent="0.2">
      <c r="A100" s="45" t="s">
        <v>177</v>
      </c>
      <c r="B100" s="41">
        <f>B99</f>
        <v>13</v>
      </c>
      <c r="C100" s="43" t="s">
        <v>7</v>
      </c>
      <c r="D100" s="42" t="s">
        <v>147</v>
      </c>
      <c r="E100" s="58"/>
      <c r="F100" s="56">
        <f>E100*B100</f>
        <v>0</v>
      </c>
    </row>
    <row r="101" spans="1:6" x14ac:dyDescent="0.2">
      <c r="A101" s="45" t="s">
        <v>178</v>
      </c>
      <c r="B101" s="41">
        <v>2</v>
      </c>
      <c r="C101" s="43" t="s">
        <v>12</v>
      </c>
      <c r="D101" s="42" t="s">
        <v>479</v>
      </c>
      <c r="E101" s="58"/>
      <c r="F101" s="56">
        <f>E101*B101</f>
        <v>0</v>
      </c>
    </row>
    <row r="102" spans="1:6" x14ac:dyDescent="0.2">
      <c r="E102" s="15"/>
    </row>
    <row r="103" spans="1:6" ht="25.5" x14ac:dyDescent="0.2">
      <c r="A103" s="13" t="s">
        <v>183</v>
      </c>
      <c r="B103" s="11">
        <v>6</v>
      </c>
      <c r="D103" s="2" t="s">
        <v>179</v>
      </c>
      <c r="E103" s="15"/>
      <c r="F103" s="16">
        <f>E103*B103</f>
        <v>0</v>
      </c>
    </row>
    <row r="104" spans="1:6" x14ac:dyDescent="0.2">
      <c r="E104" s="15"/>
    </row>
    <row r="105" spans="1:6" ht="25.5" x14ac:dyDescent="0.2">
      <c r="A105" s="13" t="s">
        <v>190</v>
      </c>
      <c r="B105" s="11">
        <v>4</v>
      </c>
      <c r="C105" t="s">
        <v>7</v>
      </c>
      <c r="D105" s="2" t="s">
        <v>480</v>
      </c>
      <c r="E105" s="15"/>
      <c r="F105" s="16">
        <f>E105*B105</f>
        <v>0</v>
      </c>
    </row>
    <row r="106" spans="1:6" x14ac:dyDescent="0.2">
      <c r="A106" s="45" t="s">
        <v>191</v>
      </c>
      <c r="B106" s="41">
        <v>4</v>
      </c>
      <c r="C106" s="43" t="s">
        <v>7</v>
      </c>
      <c r="D106" s="42" t="s">
        <v>147</v>
      </c>
      <c r="E106" s="58"/>
      <c r="F106" s="56">
        <f>E106*B106</f>
        <v>0</v>
      </c>
    </row>
    <row r="107" spans="1:6" x14ac:dyDescent="0.2">
      <c r="A107" s="45" t="s">
        <v>192</v>
      </c>
      <c r="B107" s="41">
        <v>3</v>
      </c>
      <c r="C107" s="43" t="s">
        <v>12</v>
      </c>
      <c r="D107" s="42" t="s">
        <v>479</v>
      </c>
      <c r="E107" s="56"/>
      <c r="F107" s="56">
        <f>E107*B107</f>
        <v>0</v>
      </c>
    </row>
    <row r="108" spans="1:6" x14ac:dyDescent="0.2">
      <c r="E108" s="15"/>
    </row>
    <row r="109" spans="1:6" ht="38.25" x14ac:dyDescent="0.2">
      <c r="A109" s="13" t="s">
        <v>184</v>
      </c>
      <c r="B109" s="11">
        <v>1</v>
      </c>
      <c r="C109" s="11" t="s">
        <v>11</v>
      </c>
      <c r="D109" s="2" t="s">
        <v>182</v>
      </c>
      <c r="E109" s="15"/>
      <c r="F109" s="16">
        <f>E109*B109</f>
        <v>0</v>
      </c>
    </row>
    <row r="110" spans="1:6" x14ac:dyDescent="0.2">
      <c r="A110" s="45" t="s">
        <v>185</v>
      </c>
      <c r="B110" s="41">
        <v>1</v>
      </c>
      <c r="C110" s="43" t="s">
        <v>11</v>
      </c>
      <c r="D110" s="42" t="s">
        <v>147</v>
      </c>
      <c r="E110" s="58"/>
      <c r="F110" s="56">
        <f>E110*B110</f>
        <v>0</v>
      </c>
    </row>
    <row r="111" spans="1:6" x14ac:dyDescent="0.2">
      <c r="A111" s="45" t="s">
        <v>186</v>
      </c>
      <c r="B111" s="41">
        <v>1</v>
      </c>
      <c r="C111" s="43" t="s">
        <v>11</v>
      </c>
      <c r="D111" s="42" t="s">
        <v>481</v>
      </c>
      <c r="E111" s="58"/>
      <c r="F111" s="56">
        <f>E111*B111</f>
        <v>0</v>
      </c>
    </row>
    <row r="112" spans="1:6" x14ac:dyDescent="0.2">
      <c r="E112" s="15"/>
    </row>
    <row r="113" spans="1:6" ht="25.5" x14ac:dyDescent="0.2">
      <c r="A113" s="13" t="s">
        <v>187</v>
      </c>
      <c r="B113" s="11">
        <v>7</v>
      </c>
      <c r="C113" s="11" t="s">
        <v>11</v>
      </c>
      <c r="D113" s="2" t="s">
        <v>180</v>
      </c>
      <c r="E113" s="15"/>
      <c r="F113" s="16">
        <f>E113*B113</f>
        <v>0</v>
      </c>
    </row>
    <row r="114" spans="1:6" x14ac:dyDescent="0.2">
      <c r="A114" s="45" t="s">
        <v>188</v>
      </c>
      <c r="B114" s="41">
        <v>7</v>
      </c>
      <c r="C114" s="43" t="s">
        <v>197</v>
      </c>
      <c r="D114" s="42" t="s">
        <v>147</v>
      </c>
      <c r="E114" s="58"/>
      <c r="F114" s="56">
        <f>E114*B114</f>
        <v>0</v>
      </c>
    </row>
    <row r="115" spans="1:6" x14ac:dyDescent="0.2">
      <c r="A115" s="45" t="s">
        <v>189</v>
      </c>
      <c r="B115" s="41">
        <f>B114</f>
        <v>7</v>
      </c>
      <c r="C115" s="43" t="s">
        <v>197</v>
      </c>
      <c r="D115" s="42" t="s">
        <v>471</v>
      </c>
      <c r="E115" s="58"/>
      <c r="F115" s="56">
        <f>E115*B115</f>
        <v>0</v>
      </c>
    </row>
    <row r="116" spans="1:6" x14ac:dyDescent="0.2">
      <c r="E116" s="15"/>
    </row>
    <row r="117" spans="1:6" ht="25.5" x14ac:dyDescent="0.2">
      <c r="A117" s="13" t="s">
        <v>194</v>
      </c>
      <c r="B117" s="11">
        <v>2</v>
      </c>
      <c r="C117" t="s">
        <v>11</v>
      </c>
      <c r="D117" s="2" t="s">
        <v>181</v>
      </c>
      <c r="E117" s="15"/>
      <c r="F117" s="16">
        <f>E117*B117</f>
        <v>0</v>
      </c>
    </row>
    <row r="118" spans="1:6" x14ac:dyDescent="0.2">
      <c r="A118" s="45" t="s">
        <v>195</v>
      </c>
      <c r="B118" s="41">
        <f>B117</f>
        <v>2</v>
      </c>
      <c r="C118" s="43" t="s">
        <v>11</v>
      </c>
      <c r="D118" s="42" t="s">
        <v>147</v>
      </c>
      <c r="E118" s="58"/>
      <c r="F118" s="56">
        <f t="shared" ref="F118:F119" si="1">E118*B118</f>
        <v>0</v>
      </c>
    </row>
    <row r="119" spans="1:6" x14ac:dyDescent="0.2">
      <c r="A119" s="45" t="s">
        <v>196</v>
      </c>
      <c r="B119" s="41">
        <f>B118</f>
        <v>2</v>
      </c>
      <c r="C119" s="43" t="s">
        <v>11</v>
      </c>
      <c r="D119" s="42" t="s">
        <v>481</v>
      </c>
      <c r="E119" s="58"/>
      <c r="F119" s="56">
        <f t="shared" si="1"/>
        <v>0</v>
      </c>
    </row>
    <row r="120" spans="1:6" x14ac:dyDescent="0.2">
      <c r="E120" s="15"/>
    </row>
    <row r="121" spans="1:6" ht="42" customHeight="1" x14ac:dyDescent="0.2">
      <c r="A121" s="13" t="s">
        <v>198</v>
      </c>
      <c r="B121" s="11">
        <f>3+4</f>
        <v>7</v>
      </c>
      <c r="C121" t="s">
        <v>11</v>
      </c>
      <c r="D121" s="2" t="s">
        <v>482</v>
      </c>
      <c r="E121" s="15"/>
      <c r="F121" s="16">
        <f>E121*B121</f>
        <v>0</v>
      </c>
    </row>
    <row r="122" spans="1:6" x14ac:dyDescent="0.2">
      <c r="A122" s="45" t="s">
        <v>199</v>
      </c>
      <c r="B122" s="41">
        <v>7</v>
      </c>
      <c r="C122" s="43" t="s">
        <v>11</v>
      </c>
      <c r="D122" s="42" t="s">
        <v>147</v>
      </c>
      <c r="E122" s="58"/>
      <c r="F122" s="56">
        <f>E122*B122</f>
        <v>0</v>
      </c>
    </row>
    <row r="123" spans="1:6" x14ac:dyDescent="0.2">
      <c r="A123" s="45" t="s">
        <v>200</v>
      </c>
      <c r="B123" s="41">
        <v>7</v>
      </c>
      <c r="C123" s="43" t="s">
        <v>11</v>
      </c>
      <c r="D123" s="42" t="s">
        <v>389</v>
      </c>
      <c r="E123" s="58"/>
      <c r="F123" s="56">
        <f>E123*B123</f>
        <v>0</v>
      </c>
    </row>
    <row r="124" spans="1:6" x14ac:dyDescent="0.2">
      <c r="E124" s="15"/>
    </row>
    <row r="125" spans="1:6" ht="39" customHeight="1" x14ac:dyDescent="0.2">
      <c r="A125" s="13" t="s">
        <v>132</v>
      </c>
      <c r="B125" s="11">
        <v>3</v>
      </c>
      <c r="C125" t="s">
        <v>11</v>
      </c>
      <c r="D125" s="2" t="s">
        <v>203</v>
      </c>
      <c r="E125" s="15"/>
      <c r="F125" s="16">
        <f>E125*B125</f>
        <v>0</v>
      </c>
    </row>
    <row r="126" spans="1:6" x14ac:dyDescent="0.2">
      <c r="A126" s="45" t="s">
        <v>201</v>
      </c>
      <c r="B126" s="41">
        <v>3</v>
      </c>
      <c r="C126" s="43" t="s">
        <v>11</v>
      </c>
      <c r="D126" s="42" t="s">
        <v>147</v>
      </c>
      <c r="E126" s="58"/>
      <c r="F126" s="56">
        <f>E126*B126</f>
        <v>0</v>
      </c>
    </row>
    <row r="127" spans="1:6" x14ac:dyDescent="0.2">
      <c r="A127" s="45" t="s">
        <v>202</v>
      </c>
      <c r="B127" s="41">
        <v>3</v>
      </c>
      <c r="C127" s="43" t="s">
        <v>11</v>
      </c>
      <c r="D127" s="42" t="s">
        <v>483</v>
      </c>
      <c r="E127" s="58"/>
      <c r="F127" s="56">
        <f>E127*B127</f>
        <v>0</v>
      </c>
    </row>
    <row r="128" spans="1:6" x14ac:dyDescent="0.2">
      <c r="E128" s="15"/>
    </row>
    <row r="129" spans="1:6" ht="25.5" x14ac:dyDescent="0.2">
      <c r="A129" s="13" t="s">
        <v>133</v>
      </c>
      <c r="B129" s="11">
        <v>2</v>
      </c>
      <c r="C129" t="s">
        <v>11</v>
      </c>
      <c r="D129" s="2" t="s">
        <v>204</v>
      </c>
      <c r="E129" s="15"/>
      <c r="F129" s="16">
        <f>E129*B129</f>
        <v>0</v>
      </c>
    </row>
    <row r="130" spans="1:6" x14ac:dyDescent="0.2">
      <c r="A130" s="45" t="s">
        <v>207</v>
      </c>
      <c r="B130" s="41">
        <v>2</v>
      </c>
      <c r="C130" s="43" t="s">
        <v>11</v>
      </c>
      <c r="D130" s="42" t="s">
        <v>147</v>
      </c>
      <c r="E130" s="58"/>
      <c r="F130" s="56">
        <f>E130*B130</f>
        <v>0</v>
      </c>
    </row>
    <row r="131" spans="1:6" x14ac:dyDescent="0.2">
      <c r="A131" s="45" t="s">
        <v>208</v>
      </c>
      <c r="B131" s="41">
        <v>2</v>
      </c>
      <c r="C131" s="43" t="s">
        <v>11</v>
      </c>
      <c r="D131" s="42" t="s">
        <v>484</v>
      </c>
      <c r="E131" s="58"/>
      <c r="F131" s="56">
        <f>E131*B131</f>
        <v>0</v>
      </c>
    </row>
    <row r="132" spans="1:6" x14ac:dyDescent="0.2">
      <c r="E132" s="15"/>
    </row>
    <row r="133" spans="1:6" ht="23.25" customHeight="1" x14ac:dyDescent="0.2">
      <c r="A133" s="13" t="s">
        <v>173</v>
      </c>
      <c r="B133" s="11">
        <v>2</v>
      </c>
      <c r="C133" t="s">
        <v>11</v>
      </c>
      <c r="D133" s="2" t="s">
        <v>205</v>
      </c>
      <c r="E133" s="15"/>
      <c r="F133" s="16">
        <f>E133*B133</f>
        <v>0</v>
      </c>
    </row>
    <row r="134" spans="1:6" ht="13.5" customHeight="1" x14ac:dyDescent="0.2">
      <c r="A134" s="45" t="s">
        <v>174</v>
      </c>
      <c r="B134" s="41">
        <v>2</v>
      </c>
      <c r="C134" s="43" t="s">
        <v>11</v>
      </c>
      <c r="D134" s="42" t="s">
        <v>147</v>
      </c>
      <c r="E134" s="58"/>
      <c r="F134" s="56">
        <f>E134*B134</f>
        <v>0</v>
      </c>
    </row>
    <row r="135" spans="1:6" ht="12.75" customHeight="1" x14ac:dyDescent="0.2">
      <c r="A135" s="45" t="s">
        <v>176</v>
      </c>
      <c r="B135" s="41">
        <v>2</v>
      </c>
      <c r="C135" s="43" t="s">
        <v>11</v>
      </c>
      <c r="D135" s="42" t="s">
        <v>485</v>
      </c>
      <c r="E135" s="58"/>
      <c r="F135" s="56">
        <f>E135*B135</f>
        <v>0</v>
      </c>
    </row>
    <row r="136" spans="1:6" x14ac:dyDescent="0.2">
      <c r="E136" s="15"/>
    </row>
    <row r="137" spans="1:6" ht="25.5" x14ac:dyDescent="0.2">
      <c r="A137" s="13" t="s">
        <v>175</v>
      </c>
      <c r="B137" s="11">
        <f>7+10.61</f>
        <v>17.61</v>
      </c>
      <c r="C137" t="s">
        <v>7</v>
      </c>
      <c r="D137" s="2" t="s">
        <v>219</v>
      </c>
      <c r="E137" s="15"/>
      <c r="F137" s="16">
        <f>E137*B137</f>
        <v>0</v>
      </c>
    </row>
    <row r="138" spans="1:6" ht="13.5" customHeight="1" x14ac:dyDescent="0.2">
      <c r="A138" s="45" t="s">
        <v>177</v>
      </c>
      <c r="B138" s="41">
        <f>B137</f>
        <v>17.61</v>
      </c>
      <c r="C138" s="43" t="s">
        <v>7</v>
      </c>
      <c r="D138" s="42" t="s">
        <v>147</v>
      </c>
      <c r="E138" s="58"/>
      <c r="F138" s="56">
        <f>E138*B138</f>
        <v>0</v>
      </c>
    </row>
    <row r="139" spans="1:6" ht="13.5" customHeight="1" x14ac:dyDescent="0.2">
      <c r="A139" s="45" t="s">
        <v>178</v>
      </c>
      <c r="B139" s="41">
        <v>3</v>
      </c>
      <c r="C139" s="43" t="s">
        <v>206</v>
      </c>
      <c r="D139" s="42" t="s">
        <v>485</v>
      </c>
      <c r="E139" s="58"/>
      <c r="F139" s="56">
        <f>E139*B139</f>
        <v>0</v>
      </c>
    </row>
    <row r="140" spans="1:6" ht="13.5" customHeight="1" x14ac:dyDescent="0.2">
      <c r="E140" s="15"/>
    </row>
    <row r="141" spans="1:6" ht="13.5" customHeight="1" x14ac:dyDescent="0.2">
      <c r="A141" s="13" t="s">
        <v>183</v>
      </c>
      <c r="B141" s="11">
        <v>1</v>
      </c>
      <c r="C141" t="s">
        <v>11</v>
      </c>
      <c r="D141" s="2" t="str">
        <f>'[1]R1.02'!D83</f>
        <v xml:space="preserve">Stuhlrahmen richten </v>
      </c>
      <c r="E141" s="15"/>
      <c r="F141" s="16">
        <f>E141*B141</f>
        <v>0</v>
      </c>
    </row>
    <row r="142" spans="1:6" ht="13.5" customHeight="1" x14ac:dyDescent="0.2">
      <c r="E142" s="15"/>
    </row>
    <row r="143" spans="1:6" ht="26.25" customHeight="1" x14ac:dyDescent="0.2">
      <c r="A143" s="45" t="s">
        <v>184</v>
      </c>
      <c r="B143" s="41">
        <v>1</v>
      </c>
      <c r="C143" s="43" t="s">
        <v>12</v>
      </c>
      <c r="D143" s="42" t="s">
        <v>486</v>
      </c>
      <c r="E143" s="58"/>
      <c r="F143" s="56">
        <f>E143*B143</f>
        <v>0</v>
      </c>
    </row>
    <row r="144" spans="1:6" x14ac:dyDescent="0.2">
      <c r="E144" s="15"/>
    </row>
    <row r="145" spans="1:7" ht="25.5" x14ac:dyDescent="0.2">
      <c r="A145" s="13" t="s">
        <v>187</v>
      </c>
      <c r="B145" s="11">
        <v>14</v>
      </c>
      <c r="C145" t="s">
        <v>8</v>
      </c>
      <c r="D145" s="2" t="s">
        <v>63</v>
      </c>
      <c r="E145" s="15"/>
      <c r="F145" s="16">
        <f>E145*B145</f>
        <v>0</v>
      </c>
    </row>
    <row r="146" spans="1:7" x14ac:dyDescent="0.2">
      <c r="E146" s="15"/>
    </row>
    <row r="147" spans="1:7" x14ac:dyDescent="0.2">
      <c r="A147" s="13" t="s">
        <v>194</v>
      </c>
      <c r="B147" s="11">
        <v>8</v>
      </c>
      <c r="C147" t="s">
        <v>8</v>
      </c>
      <c r="D147" s="2" t="s">
        <v>64</v>
      </c>
      <c r="E147" s="15"/>
      <c r="F147" s="16">
        <f>E147*B147</f>
        <v>0</v>
      </c>
      <c r="G147" s="63"/>
    </row>
    <row r="148" spans="1:7" x14ac:dyDescent="0.2">
      <c r="E148" s="15"/>
    </row>
    <row r="149" spans="1:7" ht="28.5" customHeight="1" x14ac:dyDescent="0.2">
      <c r="A149" s="29" t="s">
        <v>198</v>
      </c>
      <c r="B149" s="11">
        <v>205</v>
      </c>
      <c r="C149" s="11" t="s">
        <v>5</v>
      </c>
      <c r="D149" s="2" t="s">
        <v>53</v>
      </c>
      <c r="E149" s="15"/>
    </row>
    <row r="150" spans="1:7" ht="12.75" customHeight="1" x14ac:dyDescent="0.2">
      <c r="A150" s="29"/>
      <c r="D150" s="2" t="s">
        <v>54</v>
      </c>
      <c r="E150" s="15"/>
    </row>
    <row r="151" spans="1:7" ht="13.5" customHeight="1" x14ac:dyDescent="0.2">
      <c r="A151" s="29"/>
      <c r="D151" s="2" t="s">
        <v>55</v>
      </c>
      <c r="E151" s="15"/>
    </row>
    <row r="152" spans="1:7" ht="12.75" customHeight="1" x14ac:dyDescent="0.2">
      <c r="A152" s="29"/>
      <c r="D152" s="2" t="s">
        <v>56</v>
      </c>
      <c r="E152" s="15"/>
    </row>
    <row r="153" spans="1:7" ht="14.25" customHeight="1" x14ac:dyDescent="0.2">
      <c r="A153" s="29"/>
      <c r="D153" s="2">
        <v>0.13200000000000001</v>
      </c>
      <c r="E153" s="15"/>
    </row>
    <row r="154" spans="1:7" ht="13.5" customHeight="1" x14ac:dyDescent="0.2">
      <c r="A154" s="29"/>
      <c r="D154" s="2" t="s">
        <v>57</v>
      </c>
      <c r="E154" s="15"/>
      <c r="F154" s="16">
        <f>E154*D153*B149</f>
        <v>0</v>
      </c>
    </row>
    <row r="155" spans="1:7" ht="13.5" customHeight="1" x14ac:dyDescent="0.2">
      <c r="A155" s="29"/>
      <c r="E155" s="15"/>
    </row>
    <row r="156" spans="1:7" ht="75.75" customHeight="1" x14ac:dyDescent="0.2">
      <c r="A156" s="29" t="s">
        <v>199</v>
      </c>
      <c r="B156" s="11">
        <v>255</v>
      </c>
      <c r="C156" s="11" t="s">
        <v>5</v>
      </c>
      <c r="D156" s="2" t="s">
        <v>487</v>
      </c>
      <c r="E156" s="15"/>
    </row>
    <row r="157" spans="1:7" x14ac:dyDescent="0.2">
      <c r="A157" s="29"/>
      <c r="D157" s="2" t="s">
        <v>54</v>
      </c>
      <c r="E157" s="15"/>
    </row>
    <row r="158" spans="1:7" x14ac:dyDescent="0.2">
      <c r="A158" s="29"/>
      <c r="D158" s="2" t="s">
        <v>55</v>
      </c>
      <c r="E158" s="15"/>
    </row>
    <row r="159" spans="1:7" x14ac:dyDescent="0.2">
      <c r="A159" s="29"/>
      <c r="D159" s="2" t="s">
        <v>56</v>
      </c>
      <c r="E159" s="15"/>
    </row>
    <row r="160" spans="1:7" x14ac:dyDescent="0.2">
      <c r="A160" s="29"/>
      <c r="D160" s="2">
        <v>0.13200000000000001</v>
      </c>
      <c r="E160" s="15"/>
    </row>
    <row r="161" spans="1:7" x14ac:dyDescent="0.2">
      <c r="A161" s="29"/>
      <c r="D161" s="2" t="s">
        <v>57</v>
      </c>
      <c r="E161" s="15"/>
      <c r="F161" s="16">
        <f>E161*D160*B156</f>
        <v>0</v>
      </c>
    </row>
    <row r="162" spans="1:7" x14ac:dyDescent="0.2">
      <c r="A162" s="29"/>
      <c r="E162" s="15"/>
    </row>
    <row r="163" spans="1:7" ht="25.5" x14ac:dyDescent="0.2">
      <c r="A163" s="13" t="s">
        <v>132</v>
      </c>
      <c r="B163" s="10">
        <f>6*12+8.75</f>
        <v>80.75</v>
      </c>
      <c r="C163" s="11" t="s">
        <v>5</v>
      </c>
      <c r="D163" s="2" t="s">
        <v>488</v>
      </c>
      <c r="E163" s="53"/>
      <c r="F163" s="16">
        <f>E163*B163</f>
        <v>0</v>
      </c>
    </row>
    <row r="164" spans="1:7" x14ac:dyDescent="0.2">
      <c r="A164" s="45" t="s">
        <v>201</v>
      </c>
      <c r="B164" s="46">
        <f>B163</f>
        <v>80.75</v>
      </c>
      <c r="C164" s="43" t="str">
        <f>C163</f>
        <v>m²</v>
      </c>
      <c r="D164" s="42" t="s">
        <v>489</v>
      </c>
      <c r="E164" s="58"/>
      <c r="F164" s="56">
        <f>E164*B164</f>
        <v>0</v>
      </c>
    </row>
    <row r="165" spans="1:7" x14ac:dyDescent="0.2">
      <c r="B165" s="10"/>
      <c r="C165" s="11"/>
      <c r="E165" s="52"/>
    </row>
    <row r="166" spans="1:7" ht="25.5" x14ac:dyDescent="0.2">
      <c r="A166" s="13" t="s">
        <v>133</v>
      </c>
      <c r="B166" s="10">
        <v>12</v>
      </c>
      <c r="C166" s="11" t="s">
        <v>7</v>
      </c>
      <c r="D166" s="2" t="s">
        <v>156</v>
      </c>
      <c r="E166" s="52"/>
      <c r="F166" s="16">
        <f>B166*E166</f>
        <v>0</v>
      </c>
    </row>
    <row r="167" spans="1:7" x14ac:dyDescent="0.2">
      <c r="A167" s="45" t="s">
        <v>207</v>
      </c>
      <c r="B167" s="46">
        <f>B166</f>
        <v>12</v>
      </c>
      <c r="C167" s="41" t="s">
        <v>7</v>
      </c>
      <c r="D167" s="42" t="s">
        <v>490</v>
      </c>
      <c r="E167" s="55"/>
      <c r="F167" s="56">
        <f>E167*B167</f>
        <v>0</v>
      </c>
    </row>
    <row r="168" spans="1:7" x14ac:dyDescent="0.2">
      <c r="B168" s="10"/>
      <c r="C168" s="11"/>
      <c r="E168" s="52"/>
    </row>
    <row r="169" spans="1:7" ht="51" x14ac:dyDescent="0.2">
      <c r="A169" s="13" t="s">
        <v>209</v>
      </c>
      <c r="B169" s="10">
        <f>B163</f>
        <v>80.75</v>
      </c>
      <c r="C169" s="11" t="s">
        <v>5</v>
      </c>
      <c r="D169" s="2" t="s">
        <v>491</v>
      </c>
      <c r="E169" s="61"/>
      <c r="F169" s="62">
        <f>E169*B169</f>
        <v>0</v>
      </c>
    </row>
    <row r="170" spans="1:7" x14ac:dyDescent="0.2">
      <c r="A170" s="45" t="s">
        <v>210</v>
      </c>
      <c r="B170" s="46">
        <f>B169</f>
        <v>80.75</v>
      </c>
      <c r="C170" s="41"/>
      <c r="D170" s="42" t="s">
        <v>492</v>
      </c>
      <c r="E170" s="55"/>
      <c r="F170" s="56">
        <f>E170*B170</f>
        <v>0</v>
      </c>
    </row>
    <row r="171" spans="1:7" x14ac:dyDescent="0.2">
      <c r="E171" s="15"/>
    </row>
    <row r="172" spans="1:7" x14ac:dyDescent="0.2">
      <c r="D172" s="35" t="s">
        <v>46</v>
      </c>
      <c r="G172" s="54">
        <f>SUM(F50:F171)</f>
        <v>0</v>
      </c>
    </row>
    <row r="173" spans="1:7" x14ac:dyDescent="0.2">
      <c r="E173" s="15"/>
    </row>
    <row r="174" spans="1:7" x14ac:dyDescent="0.2">
      <c r="E174" s="15"/>
    </row>
    <row r="175" spans="1:7" x14ac:dyDescent="0.2">
      <c r="A175" s="13" t="s">
        <v>25</v>
      </c>
      <c r="D175" s="34" t="s">
        <v>9</v>
      </c>
      <c r="E175" s="15"/>
    </row>
    <row r="176" spans="1:7" x14ac:dyDescent="0.2">
      <c r="E176" s="15"/>
    </row>
    <row r="177" spans="1:7" ht="25.5" x14ac:dyDescent="0.2">
      <c r="A177" s="45" t="s">
        <v>335</v>
      </c>
      <c r="B177" s="46">
        <f>B180</f>
        <v>57.823999999999998</v>
      </c>
      <c r="C177" s="43" t="s">
        <v>5</v>
      </c>
      <c r="D177" s="42" t="s">
        <v>396</v>
      </c>
      <c r="E177" s="58"/>
      <c r="F177" s="56">
        <f>E177*B177</f>
        <v>0</v>
      </c>
    </row>
    <row r="178" spans="1:7" x14ac:dyDescent="0.2">
      <c r="A178" s="45" t="s">
        <v>336</v>
      </c>
      <c r="B178" s="41"/>
      <c r="C178" s="43"/>
      <c r="D178" s="42" t="s">
        <v>393</v>
      </c>
      <c r="E178" s="58"/>
      <c r="F178" s="56">
        <f>E178*B177</f>
        <v>0</v>
      </c>
    </row>
    <row r="179" spans="1:7" x14ac:dyDescent="0.2">
      <c r="E179" s="15"/>
    </row>
    <row r="180" spans="1:7" ht="25.5" x14ac:dyDescent="0.2">
      <c r="A180" s="13" t="s">
        <v>343</v>
      </c>
      <c r="B180" s="10">
        <f>(7.52+0.8)*(6.35+0.6)</f>
        <v>57.823999999999998</v>
      </c>
      <c r="C180" t="s">
        <v>5</v>
      </c>
      <c r="D180" s="2" t="s">
        <v>510</v>
      </c>
      <c r="E180" s="15"/>
      <c r="F180" s="16">
        <f>E180*B180</f>
        <v>0</v>
      </c>
    </row>
    <row r="181" spans="1:7" x14ac:dyDescent="0.2">
      <c r="D181" s="2" t="s">
        <v>67</v>
      </c>
      <c r="E181" s="15"/>
    </row>
    <row r="182" spans="1:7" ht="38.25" x14ac:dyDescent="0.2">
      <c r="D182" s="2" t="s">
        <v>499</v>
      </c>
      <c r="E182" s="15"/>
    </row>
    <row r="183" spans="1:7" x14ac:dyDescent="0.2">
      <c r="D183" s="2" t="s">
        <v>68</v>
      </c>
      <c r="E183" s="15"/>
    </row>
    <row r="184" spans="1:7" x14ac:dyDescent="0.2">
      <c r="D184" s="2" t="s">
        <v>69</v>
      </c>
      <c r="E184" s="15"/>
    </row>
    <row r="185" spans="1:7" x14ac:dyDescent="0.2">
      <c r="D185" s="2" t="s">
        <v>70</v>
      </c>
      <c r="E185" s="15"/>
    </row>
    <row r="186" spans="1:7" x14ac:dyDescent="0.2">
      <c r="D186" s="2" t="s">
        <v>71</v>
      </c>
      <c r="E186" s="15"/>
    </row>
    <row r="187" spans="1:7" x14ac:dyDescent="0.2">
      <c r="D187" s="2" t="s">
        <v>160</v>
      </c>
      <c r="E187" s="15"/>
    </row>
    <row r="188" spans="1:7" x14ac:dyDescent="0.2">
      <c r="E188" s="15"/>
    </row>
    <row r="189" spans="1:7" x14ac:dyDescent="0.2">
      <c r="D189" s="35" t="s">
        <v>46</v>
      </c>
      <c r="G189" s="54">
        <f>SUM(F177:F188)</f>
        <v>0</v>
      </c>
    </row>
    <row r="190" spans="1:7" x14ac:dyDescent="0.2">
      <c r="E190" s="15"/>
    </row>
    <row r="191" spans="1:7" x14ac:dyDescent="0.2">
      <c r="A191" s="13" t="s">
        <v>337</v>
      </c>
      <c r="D191" s="34" t="s">
        <v>0</v>
      </c>
      <c r="E191" s="15"/>
    </row>
    <row r="192" spans="1:7" ht="16.5" customHeight="1" x14ac:dyDescent="0.2">
      <c r="D192" s="2" t="s">
        <v>225</v>
      </c>
      <c r="E192" s="15"/>
    </row>
    <row r="193" spans="1:6" ht="114.75" x14ac:dyDescent="0.2">
      <c r="D193" s="2" t="s">
        <v>397</v>
      </c>
      <c r="E193" s="15"/>
    </row>
    <row r="194" spans="1:6" x14ac:dyDescent="0.2">
      <c r="E194" s="15"/>
    </row>
    <row r="195" spans="1:6" ht="25.5" customHeight="1" x14ac:dyDescent="0.2">
      <c r="A195" s="13" t="s">
        <v>26</v>
      </c>
      <c r="B195" s="11">
        <f>2*8</f>
        <v>16</v>
      </c>
      <c r="C195" t="s">
        <v>61</v>
      </c>
      <c r="D195" s="2" t="s">
        <v>220</v>
      </c>
      <c r="E195" s="15"/>
      <c r="F195" s="16">
        <f>E195*B195</f>
        <v>0</v>
      </c>
    </row>
    <row r="196" spans="1:6" ht="15" customHeight="1" x14ac:dyDescent="0.2">
      <c r="E196" s="15"/>
    </row>
    <row r="197" spans="1:6" ht="38.25" x14ac:dyDescent="0.2">
      <c r="A197" s="13" t="s">
        <v>27</v>
      </c>
      <c r="B197" s="11">
        <v>5</v>
      </c>
      <c r="C197" s="11" t="s">
        <v>11</v>
      </c>
      <c r="D197" s="2" t="s">
        <v>224</v>
      </c>
      <c r="E197" s="15"/>
      <c r="F197" s="16">
        <f>E197*B197</f>
        <v>0</v>
      </c>
    </row>
    <row r="198" spans="1:6" ht="15" customHeight="1" x14ac:dyDescent="0.2">
      <c r="A198" s="45" t="s">
        <v>344</v>
      </c>
      <c r="B198" s="41">
        <v>5</v>
      </c>
      <c r="C198" s="43" t="s">
        <v>221</v>
      </c>
      <c r="D198" s="42" t="s">
        <v>222</v>
      </c>
      <c r="E198" s="58"/>
      <c r="F198" s="56">
        <f>E198*B198</f>
        <v>0</v>
      </c>
    </row>
    <row r="199" spans="1:6" ht="15" customHeight="1" x14ac:dyDescent="0.2">
      <c r="A199" s="45" t="s">
        <v>345</v>
      </c>
      <c r="B199" s="41">
        <v>5</v>
      </c>
      <c r="C199" s="43" t="s">
        <v>221</v>
      </c>
      <c r="D199" s="42" t="s">
        <v>223</v>
      </c>
      <c r="E199" s="58"/>
      <c r="F199" s="56">
        <f>E199*B199</f>
        <v>0</v>
      </c>
    </row>
    <row r="200" spans="1:6" ht="15" customHeight="1" x14ac:dyDescent="0.2">
      <c r="E200" s="15"/>
    </row>
    <row r="201" spans="1:6" ht="25.5" x14ac:dyDescent="0.2">
      <c r="A201" s="13" t="s">
        <v>346</v>
      </c>
      <c r="B201" s="11">
        <f>5*9</f>
        <v>45</v>
      </c>
      <c r="C201" t="s">
        <v>7</v>
      </c>
      <c r="D201" s="2" t="s">
        <v>233</v>
      </c>
      <c r="E201" s="15"/>
      <c r="F201" s="16">
        <f>E201*B201</f>
        <v>0</v>
      </c>
    </row>
    <row r="202" spans="1:6" ht="14.25" customHeight="1" x14ac:dyDescent="0.2">
      <c r="D202" s="2" t="s">
        <v>234</v>
      </c>
      <c r="E202" s="15"/>
    </row>
    <row r="203" spans="1:6" ht="14.25" customHeight="1" x14ac:dyDescent="0.2">
      <c r="E203" s="15"/>
    </row>
    <row r="204" spans="1:6" ht="54.75" customHeight="1" x14ac:dyDescent="0.2">
      <c r="A204" s="13" t="s">
        <v>347</v>
      </c>
      <c r="B204" s="11">
        <v>4.5</v>
      </c>
      <c r="C204" s="11" t="s">
        <v>7</v>
      </c>
      <c r="D204" s="2" t="s">
        <v>226</v>
      </c>
      <c r="E204" s="15"/>
      <c r="F204" s="16">
        <f>E204*B204</f>
        <v>0</v>
      </c>
    </row>
    <row r="205" spans="1:6" ht="27.75" customHeight="1" x14ac:dyDescent="0.2">
      <c r="C205" s="11"/>
      <c r="D205" s="2" t="s">
        <v>227</v>
      </c>
      <c r="E205" s="15"/>
    </row>
    <row r="206" spans="1:6" ht="17.25" customHeight="1" x14ac:dyDescent="0.2">
      <c r="C206" s="11"/>
      <c r="E206" s="15"/>
    </row>
    <row r="207" spans="1:6" ht="25.5" x14ac:dyDescent="0.2">
      <c r="A207" s="13" t="s">
        <v>348</v>
      </c>
      <c r="B207" s="11">
        <v>1</v>
      </c>
      <c r="C207" s="11" t="s">
        <v>8</v>
      </c>
      <c r="D207" s="2" t="s">
        <v>228</v>
      </c>
      <c r="E207" s="15"/>
      <c r="F207" s="16">
        <f>E207*B207</f>
        <v>0</v>
      </c>
    </row>
    <row r="208" spans="1:6" x14ac:dyDescent="0.2">
      <c r="C208" s="11"/>
      <c r="E208" s="15"/>
    </row>
    <row r="209" spans="1:7" ht="29.25" customHeight="1" x14ac:dyDescent="0.2">
      <c r="A209" s="13" t="s">
        <v>349</v>
      </c>
      <c r="B209" s="11">
        <f>5.25*9.7*4.55</f>
        <v>231.70874999999998</v>
      </c>
      <c r="C209" t="s">
        <v>72</v>
      </c>
      <c r="D209" s="2" t="s">
        <v>73</v>
      </c>
      <c r="E209" s="15"/>
      <c r="F209" s="16">
        <f>E209*B209</f>
        <v>0</v>
      </c>
    </row>
    <row r="210" spans="1:7" x14ac:dyDescent="0.2">
      <c r="E210" s="15"/>
    </row>
    <row r="211" spans="1:7" x14ac:dyDescent="0.2">
      <c r="A211" s="13" t="s">
        <v>350</v>
      </c>
      <c r="B211" s="11">
        <f>B209</f>
        <v>231.70874999999998</v>
      </c>
      <c r="C211">
        <v>10</v>
      </c>
      <c r="D211" s="2" t="s">
        <v>74</v>
      </c>
      <c r="E211" s="15"/>
      <c r="F211" s="16">
        <f>E211*C211*B211</f>
        <v>0</v>
      </c>
    </row>
    <row r="212" spans="1:7" x14ac:dyDescent="0.2">
      <c r="E212" s="15"/>
    </row>
    <row r="213" spans="1:7" ht="25.5" x14ac:dyDescent="0.2">
      <c r="A213" s="13" t="s">
        <v>351</v>
      </c>
      <c r="B213" s="11">
        <f>(10.03)*11.5*1.05</f>
        <v>121.11225</v>
      </c>
      <c r="C213" t="s">
        <v>5</v>
      </c>
      <c r="D213" s="2" t="s">
        <v>398</v>
      </c>
      <c r="E213" s="15"/>
      <c r="F213" s="16">
        <f>E213*B213</f>
        <v>0</v>
      </c>
    </row>
    <row r="214" spans="1:7" x14ac:dyDescent="0.2">
      <c r="E214" s="15"/>
    </row>
    <row r="215" spans="1:7" x14ac:dyDescent="0.2">
      <c r="A215" s="13" t="s">
        <v>352</v>
      </c>
      <c r="B215" s="11">
        <v>2</v>
      </c>
      <c r="C215" t="s">
        <v>8</v>
      </c>
      <c r="D215" s="2" t="s">
        <v>399</v>
      </c>
      <c r="E215" s="15"/>
      <c r="F215" s="16">
        <f>E215*B215</f>
        <v>0</v>
      </c>
    </row>
    <row r="216" spans="1:7" x14ac:dyDescent="0.2">
      <c r="E216" s="15"/>
    </row>
    <row r="217" spans="1:7" x14ac:dyDescent="0.2">
      <c r="D217" s="35" t="s">
        <v>46</v>
      </c>
      <c r="E217" s="15"/>
      <c r="G217" s="54">
        <f>SUM(F195:F215)</f>
        <v>0</v>
      </c>
    </row>
    <row r="218" spans="1:7" x14ac:dyDescent="0.2">
      <c r="E218" s="15"/>
    </row>
    <row r="219" spans="1:7" x14ac:dyDescent="0.2">
      <c r="E219" s="15"/>
    </row>
    <row r="220" spans="1:7" x14ac:dyDescent="0.2">
      <c r="A220" s="13" t="s">
        <v>28</v>
      </c>
      <c r="D220" s="34" t="s">
        <v>18</v>
      </c>
      <c r="E220" s="15"/>
    </row>
    <row r="221" spans="1:7" x14ac:dyDescent="0.2">
      <c r="E221" s="15"/>
    </row>
    <row r="222" spans="1:7" x14ac:dyDescent="0.2">
      <c r="A222" s="13" t="s">
        <v>29</v>
      </c>
      <c r="B222" s="11">
        <v>1</v>
      </c>
      <c r="C222" t="s">
        <v>12</v>
      </c>
      <c r="D222" s="2" t="s">
        <v>154</v>
      </c>
      <c r="E222" s="15"/>
      <c r="F222" s="15">
        <f>B222*E222</f>
        <v>0</v>
      </c>
    </row>
    <row r="223" spans="1:7" x14ac:dyDescent="0.2">
      <c r="D223" s="2">
        <v>6</v>
      </c>
      <c r="E223" s="15"/>
      <c r="F223" s="15"/>
    </row>
    <row r="224" spans="1:7" x14ac:dyDescent="0.2">
      <c r="E224" s="15"/>
      <c r="F224" s="15"/>
    </row>
    <row r="225" spans="1:7" x14ac:dyDescent="0.2">
      <c r="D225" s="35" t="s">
        <v>46</v>
      </c>
      <c r="E225" s="15"/>
      <c r="G225" s="54">
        <f>SUM(F222:F222)</f>
        <v>0</v>
      </c>
    </row>
    <row r="226" spans="1:7" x14ac:dyDescent="0.2">
      <c r="E226" s="15"/>
      <c r="G226" s="64"/>
    </row>
    <row r="227" spans="1:7" x14ac:dyDescent="0.2">
      <c r="E227" s="15"/>
    </row>
    <row r="228" spans="1:7" x14ac:dyDescent="0.2">
      <c r="E228" s="15"/>
    </row>
    <row r="229" spans="1:7" x14ac:dyDescent="0.2">
      <c r="A229" s="13" t="s">
        <v>338</v>
      </c>
      <c r="D229" s="34" t="s">
        <v>78</v>
      </c>
      <c r="E229" s="15"/>
      <c r="G229" s="64"/>
    </row>
    <row r="230" spans="1:7" ht="25.5" x14ac:dyDescent="0.2">
      <c r="A230" s="13" t="s">
        <v>353</v>
      </c>
      <c r="B230" s="11">
        <v>10</v>
      </c>
      <c r="C230" t="s">
        <v>230</v>
      </c>
      <c r="D230" s="2" t="s">
        <v>79</v>
      </c>
      <c r="E230" s="15"/>
      <c r="F230" s="16">
        <f>E230*B230</f>
        <v>0</v>
      </c>
      <c r="G230" s="64"/>
    </row>
    <row r="231" spans="1:7" x14ac:dyDescent="0.2">
      <c r="E231" s="15"/>
      <c r="G231" s="64"/>
    </row>
    <row r="232" spans="1:7" x14ac:dyDescent="0.2">
      <c r="D232" s="35" t="s">
        <v>46</v>
      </c>
      <c r="E232" s="15"/>
      <c r="G232" s="54">
        <f>F230</f>
        <v>0</v>
      </c>
    </row>
    <row r="233" spans="1:7" x14ac:dyDescent="0.2">
      <c r="E233" s="15"/>
    </row>
    <row r="234" spans="1:7" x14ac:dyDescent="0.2">
      <c r="E234" s="15"/>
    </row>
    <row r="235" spans="1:7" x14ac:dyDescent="0.2">
      <c r="A235" s="13" t="s">
        <v>339</v>
      </c>
      <c r="D235" s="34" t="s">
        <v>80</v>
      </c>
      <c r="E235" s="15"/>
    </row>
    <row r="236" spans="1:7" x14ac:dyDescent="0.2">
      <c r="E236" s="15"/>
    </row>
    <row r="237" spans="1:7" ht="25.5" x14ac:dyDescent="0.2">
      <c r="A237" s="13" t="s">
        <v>340</v>
      </c>
      <c r="B237" s="11">
        <v>4</v>
      </c>
      <c r="C237" t="s">
        <v>4</v>
      </c>
      <c r="D237" s="2" t="s">
        <v>81</v>
      </c>
      <c r="E237" s="15"/>
      <c r="F237" s="16">
        <f>E237*B237</f>
        <v>0</v>
      </c>
    </row>
    <row r="238" spans="1:7" x14ac:dyDescent="0.2">
      <c r="D238" s="2" t="s">
        <v>82</v>
      </c>
      <c r="E238" s="15"/>
    </row>
    <row r="239" spans="1:7" x14ac:dyDescent="0.2">
      <c r="E239" s="15"/>
    </row>
    <row r="240" spans="1:7" x14ac:dyDescent="0.2">
      <c r="A240" s="13" t="s">
        <v>354</v>
      </c>
      <c r="B240" s="11">
        <v>5</v>
      </c>
      <c r="C240" t="str">
        <f>C237</f>
        <v xml:space="preserve">Stck. </v>
      </c>
      <c r="D240" s="2" t="s">
        <v>83</v>
      </c>
      <c r="E240" s="15"/>
      <c r="F240" s="16">
        <f>E240*B240</f>
        <v>0</v>
      </c>
    </row>
    <row r="241" spans="1:7" x14ac:dyDescent="0.2">
      <c r="E241" s="15"/>
    </row>
    <row r="242" spans="1:7" x14ac:dyDescent="0.2">
      <c r="A242" s="13" t="s">
        <v>355</v>
      </c>
      <c r="B242" s="11">
        <v>5</v>
      </c>
      <c r="C242" t="str">
        <f>C237</f>
        <v xml:space="preserve">Stck. </v>
      </c>
      <c r="D242" s="2" t="s">
        <v>84</v>
      </c>
      <c r="E242" s="17"/>
      <c r="F242" s="16">
        <f>E242*B242</f>
        <v>0</v>
      </c>
    </row>
    <row r="243" spans="1:7" x14ac:dyDescent="0.2">
      <c r="E243" s="15"/>
    </row>
    <row r="244" spans="1:7" x14ac:dyDescent="0.2">
      <c r="D244" s="35" t="s">
        <v>46</v>
      </c>
      <c r="E244" s="15"/>
      <c r="G244" s="54">
        <f>SUM(F237:F242)</f>
        <v>0</v>
      </c>
    </row>
    <row r="245" spans="1:7" x14ac:dyDescent="0.2">
      <c r="E245" s="15"/>
    </row>
    <row r="246" spans="1:7" x14ac:dyDescent="0.2">
      <c r="D246" s="7" t="s">
        <v>6</v>
      </c>
      <c r="E246" s="15" t="s">
        <v>15</v>
      </c>
      <c r="G246" s="65">
        <f>SUM(G6:G244)</f>
        <v>0</v>
      </c>
    </row>
    <row r="247" spans="1:7" x14ac:dyDescent="0.2">
      <c r="E247" s="66" t="s">
        <v>16</v>
      </c>
      <c r="F247" s="67">
        <v>0.23</v>
      </c>
      <c r="G247" s="67">
        <f>G246*F247</f>
        <v>0</v>
      </c>
    </row>
    <row r="248" spans="1:7" x14ac:dyDescent="0.2">
      <c r="E248" s="15"/>
    </row>
    <row r="249" spans="1:7" ht="13.5" thickBot="1" x14ac:dyDescent="0.25">
      <c r="E249" s="15"/>
      <c r="G249" s="73">
        <f>G247+G246</f>
        <v>0</v>
      </c>
    </row>
    <row r="250" spans="1:7" ht="13.5" thickTop="1" x14ac:dyDescent="0.2">
      <c r="E250" s="15"/>
      <c r="F250" s="15"/>
    </row>
    <row r="251" spans="1:7" x14ac:dyDescent="0.2">
      <c r="E251" s="15"/>
    </row>
    <row r="252" spans="1:7" x14ac:dyDescent="0.2">
      <c r="E252" s="15"/>
    </row>
    <row r="255" spans="1:7" x14ac:dyDescent="0.2">
      <c r="D255" s="36"/>
    </row>
  </sheetData>
  <pageMargins left="0.74" right="0.28000000000000003" top="1.28" bottom="0.984251969" header="0.4921259845" footer="0.4921259845"/>
  <pageSetup paperSize="9" scale="93" fitToHeight="0" orientation="portrait" r:id="rId1"/>
  <headerFooter alignWithMargins="0">
    <oddHeader>&amp;LARGE MM+H GmbH + Jäger Ingenieure GmbH
Wichernstr. 12
01445 Radebeul&amp;CKosten
Notsicherung Dach Kernbau 26&amp;RRadebeul/Pirna
&amp;D
&amp;T</oddHeader>
    <oddFooter>&amp;L&amp;9&amp;F
&amp;A&amp;R&amp;9&amp;P</oddFooter>
  </headerFooter>
  <rowBreaks count="2" manualBreakCount="2">
    <brk id="109" max="6" man="1"/>
    <brk id="154"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118c8aa-63ff-4734-97c1-fd67c832abae" xsi:nil="true"/>
    <lcf76f155ced4ddcb4097134ff3c332f xmlns="6aba926f-b16b-43f1-9762-28db8438ebd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8BE631F46E4FB40901EA063B606E9FC" ma:contentTypeVersion="23" ma:contentTypeDescription="Ein neues Dokument erstellen." ma:contentTypeScope="" ma:versionID="c7f68cae5b9d7bff834b9abec850094e">
  <xsd:schema xmlns:xsd="http://www.w3.org/2001/XMLSchema" xmlns:xs="http://www.w3.org/2001/XMLSchema" xmlns:p="http://schemas.microsoft.com/office/2006/metadata/properties" xmlns:ns2="6aba926f-b16b-43f1-9762-28db8438ebde" xmlns:ns3="a118c8aa-63ff-4734-97c1-fd67c832abae" targetNamespace="http://schemas.microsoft.com/office/2006/metadata/properties" ma:root="true" ma:fieldsID="31de106f9021181944febfbe8a751b63" ns2:_="" ns3:_="">
    <xsd:import namespace="6aba926f-b16b-43f1-9762-28db8438ebde"/>
    <xsd:import namespace="a118c8aa-63ff-4734-97c1-fd67c832ab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ba926f-b16b-43f1-9762-28db8438e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43ae3e3c-2e28-49f5-b6c8-f252147da39f"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18c8aa-63ff-4734-97c1-fd67c832aba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f23ee55-0335-4e4b-a5c3-8a4a779492b7}" ma:internalName="TaxCatchAll" ma:showField="CatchAllData" ma:web="a118c8aa-63ff-4734-97c1-fd67c832ab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0E71A7-266B-48A6-ABE7-12E5915E54EF}">
  <ds:schemaRefs>
    <ds:schemaRef ds:uri="http://schemas.microsoft.com/sharepoint/v3/contenttype/forms"/>
  </ds:schemaRefs>
</ds:datastoreItem>
</file>

<file path=customXml/itemProps2.xml><?xml version="1.0" encoding="utf-8"?>
<ds:datastoreItem xmlns:ds="http://schemas.openxmlformats.org/officeDocument/2006/customXml" ds:itemID="{2BE9BC63-B0BF-4A86-9A91-B3952BAC46E6}">
  <ds:schemaRefs>
    <ds:schemaRef ds:uri="http://schemas.microsoft.com/office/2006/metadata/properties"/>
    <ds:schemaRef ds:uri="http://schemas.microsoft.com/office/infopath/2007/PartnerControls"/>
    <ds:schemaRef ds:uri="a118c8aa-63ff-4734-97c1-fd67c832abae"/>
    <ds:schemaRef ds:uri="6aba926f-b16b-43f1-9762-28db8438ebde"/>
  </ds:schemaRefs>
</ds:datastoreItem>
</file>

<file path=customXml/itemProps3.xml><?xml version="1.0" encoding="utf-8"?>
<ds:datastoreItem xmlns:ds="http://schemas.openxmlformats.org/officeDocument/2006/customXml" ds:itemID="{41581CF1-4593-42D5-90CD-A1CA400AB2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ba926f-b16b-43f1-9762-28db8438ebde"/>
    <ds:schemaRef ds:uri="a118c8aa-63ff-4734-97c1-fd67c832ab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Titelblatt</vt:lpstr>
      <vt:lpstr>R1.02</vt:lpstr>
      <vt:lpstr>R1.03</vt:lpstr>
      <vt:lpstr>R1.08</vt:lpstr>
      <vt:lpstr>R1.09</vt:lpstr>
      <vt:lpstr>R1.02!Druckbereich</vt:lpstr>
      <vt:lpstr>R1.03!Druckbereich</vt:lpstr>
      <vt:lpstr>R1.08!Druckbereich</vt:lpstr>
      <vt:lpstr>R1.09!Druckbereich</vt:lpstr>
      <vt:lpstr>R1.02!Drucktitel</vt:lpstr>
      <vt:lpstr>R1.08!Drucktitel</vt:lpstr>
    </vt:vector>
  </TitlesOfParts>
  <Company>TU Dresden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Wolfram Jäger</dc:creator>
  <cp:lastModifiedBy>Anke Eis</cp:lastModifiedBy>
  <cp:lastPrinted>2026-08-13T13:55:41Z</cp:lastPrinted>
  <dcterms:created xsi:type="dcterms:W3CDTF">2001-04-21T15:47:28Z</dcterms:created>
  <dcterms:modified xsi:type="dcterms:W3CDTF">2026-08-13T16:55:10Z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0x010100B8BE631F46E4FB40901EA063B606E9FC</vt:lpwstr>
  </property>
  <property fmtid="{D5CDD505-2E9C-101B-9397-08002B2CF9AE}" pid="3" name="MediaServiceImageTags">
    <vt:lpwstr/>
  </property>
</Properties>
</file>